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4.xml" ContentType="application/vnd.openxmlformats-officedocument.drawing+xml"/>
  <Override PartName="/xl/charts/chart3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3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6.xml" ContentType="application/vnd.openxmlformats-officedocument.drawing+xml"/>
  <Override PartName="/xl/charts/chart3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7.xml" ContentType="application/vnd.openxmlformats-officedocument.drawing+xml"/>
  <Override PartName="/xl/charts/chart3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T:\Comunicació\00_Domenec\Atencio_Ciutadana\"/>
    </mc:Choice>
  </mc:AlternateContent>
  <xr:revisionPtr revIDLastSave="0" documentId="8_{58D2A5D0-2E15-49BF-9434-F069F1D31760}" xr6:coauthVersionLast="47" xr6:coauthVersionMax="47" xr10:uidLastSave="{00000000-0000-0000-0000-000000000000}"/>
  <bookViews>
    <workbookView xWindow="-120" yWindow="-120" windowWidth="29040" windowHeight="15720" tabRatio="601" firstSheet="18" activeTab="24" xr2:uid="{00000000-000D-0000-FFFF-FFFF00000000}"/>
  </bookViews>
  <sheets>
    <sheet name="Dades anuals per hores" sheetId="1" r:id="rId1"/>
    <sheet name="per hores i tipus cues" sheetId="2" r:id="rId2"/>
    <sheet name="Comparativa tipus cues" sheetId="34" r:id="rId3"/>
    <sheet name="per mesos i cues" sheetId="14" r:id="rId4"/>
    <sheet name="Trucades ateses" sheetId="4" r:id="rId5"/>
    <sheet name="Tipus atenció telefònica" sheetId="5" r:id="rId6"/>
    <sheet name="Dades CCenter" sheetId="28" r:id="rId7"/>
    <sheet name="per tràmits i departaments" sheetId="17" r:id="rId8"/>
    <sheet name="tipus tràmit" sheetId="16" r:id="rId9"/>
    <sheet name="ASocial i Habitatge" sheetId="24" r:id="rId10"/>
    <sheet name="Via Oberta" sheetId="22" r:id="rId11"/>
    <sheet name="Atencions" sheetId="7" r:id="rId12"/>
    <sheet name="compratives" sheetId="33" r:id="rId13"/>
    <sheet name="Seu electrònica" sheetId="9" r:id="rId14"/>
    <sheet name="Telemàtics OAC" sheetId="19" r:id="rId15"/>
    <sheet name="Comparativa Seu electrònica" sheetId="10" r:id="rId16"/>
    <sheet name="Whatsapp" sheetId="3" r:id="rId17"/>
    <sheet name="Comparativa Whatsapp" sheetId="32" r:id="rId18"/>
    <sheet name="Registre " sheetId="26" r:id="rId19"/>
    <sheet name="Registre presencial" sheetId="31" r:id="rId20"/>
    <sheet name="Registre telemàtic" sheetId="30" r:id="rId21"/>
    <sheet name="Dades Registre d'entrada" sheetId="15" r:id="rId22"/>
    <sheet name="Canals d'atenció " sheetId="21" r:id="rId23"/>
    <sheet name="Per Cues" sheetId="27" r:id="rId24"/>
    <sheet name="Dades Acollida" sheetId="13" r:id="rId25"/>
  </sheets>
  <externalReferences>
    <externalReference r:id="rId26"/>
    <externalReference r:id="rId27"/>
    <externalReference r:id="rId2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33" l="1"/>
  <c r="D64" i="19" l="1"/>
  <c r="D54" i="19"/>
  <c r="D45" i="19"/>
  <c r="D36" i="19"/>
  <c r="M48" i="19"/>
  <c r="M47" i="19"/>
  <c r="M46" i="19"/>
  <c r="M45" i="19"/>
  <c r="M44" i="19"/>
  <c r="M43" i="19"/>
  <c r="C28" i="33" l="1"/>
  <c r="D27" i="33" s="1"/>
  <c r="D26" i="33" l="1"/>
  <c r="D28" i="33" s="1"/>
  <c r="E40" i="32" l="1"/>
  <c r="E41" i="32" l="1"/>
  <c r="F52" i="15" l="1"/>
  <c r="E52" i="15"/>
  <c r="E54" i="15" s="1"/>
  <c r="D52" i="15"/>
  <c r="G52" i="15" s="1"/>
  <c r="D12" i="10" l="1"/>
  <c r="D19" i="19"/>
  <c r="J14" i="19" l="1"/>
  <c r="K14" i="19"/>
  <c r="K16" i="19" l="1"/>
  <c r="K18" i="19" s="1"/>
  <c r="L14" i="19"/>
  <c r="H17" i="30"/>
  <c r="G19" i="30"/>
  <c r="Q25" i="9"/>
  <c r="T25" i="9" l="1"/>
  <c r="S25" i="9"/>
  <c r="R24" i="9"/>
  <c r="R23" i="9"/>
  <c r="R22" i="9"/>
  <c r="G19" i="31"/>
  <c r="H17" i="31"/>
  <c r="K16" i="31"/>
  <c r="F16" i="31"/>
  <c r="E16" i="31"/>
  <c r="D16" i="31"/>
  <c r="F15" i="31"/>
  <c r="E15" i="31"/>
  <c r="D15" i="31"/>
  <c r="K14" i="31"/>
  <c r="F14" i="31"/>
  <c r="E14" i="31"/>
  <c r="D14" i="31"/>
  <c r="H13" i="31"/>
  <c r="F13" i="31"/>
  <c r="F12" i="31"/>
  <c r="E12" i="31"/>
  <c r="D12" i="31"/>
  <c r="H12" i="31" s="1"/>
  <c r="K11" i="31"/>
  <c r="F11" i="31"/>
  <c r="E11" i="31"/>
  <c r="D11" i="31"/>
  <c r="K10" i="31"/>
  <c r="F10" i="31"/>
  <c r="E10" i="31"/>
  <c r="D10" i="31"/>
  <c r="F9" i="31"/>
  <c r="E9" i="31"/>
  <c r="D9" i="31"/>
  <c r="H9" i="31" s="1"/>
  <c r="K8" i="31"/>
  <c r="K19" i="31" s="1"/>
  <c r="F8" i="31"/>
  <c r="E8" i="31"/>
  <c r="D8" i="31"/>
  <c r="F7" i="31"/>
  <c r="E7" i="31"/>
  <c r="F6" i="31"/>
  <c r="H6" i="31" s="1"/>
  <c r="O36" i="30"/>
  <c r="K16" i="30"/>
  <c r="F16" i="30"/>
  <c r="E16" i="30"/>
  <c r="H16" i="30" s="1"/>
  <c r="D16" i="30"/>
  <c r="F15" i="30"/>
  <c r="E15" i="30"/>
  <c r="D15" i="30"/>
  <c r="K14" i="30"/>
  <c r="F14" i="30"/>
  <c r="E14" i="30"/>
  <c r="H14" i="30" s="1"/>
  <c r="D14" i="30"/>
  <c r="F13" i="30"/>
  <c r="H13" i="30" s="1"/>
  <c r="F12" i="30"/>
  <c r="E12" i="30"/>
  <c r="H12" i="30" s="1"/>
  <c r="D12" i="30"/>
  <c r="K11" i="30"/>
  <c r="F11" i="30"/>
  <c r="E11" i="30"/>
  <c r="D11" i="30"/>
  <c r="K10" i="30"/>
  <c r="F10" i="30"/>
  <c r="E10" i="30"/>
  <c r="H10" i="30" s="1"/>
  <c r="D10" i="30"/>
  <c r="F9" i="30"/>
  <c r="E9" i="30"/>
  <c r="H9" i="30" s="1"/>
  <c r="D9" i="30"/>
  <c r="D19" i="30" s="1"/>
  <c r="K8" i="30"/>
  <c r="F8" i="30"/>
  <c r="F19" i="30" s="1"/>
  <c r="E8" i="30"/>
  <c r="D8" i="30"/>
  <c r="F7" i="30"/>
  <c r="E7" i="30"/>
  <c r="H7" i="30" s="1"/>
  <c r="F6" i="30"/>
  <c r="H6" i="30" s="1"/>
  <c r="H10" i="31" l="1"/>
  <c r="H14" i="31"/>
  <c r="K19" i="30"/>
  <c r="D19" i="31"/>
  <c r="D20" i="31" s="1"/>
  <c r="H16" i="31"/>
  <c r="E19" i="31"/>
  <c r="H11" i="30"/>
  <c r="H15" i="30"/>
  <c r="H15" i="31"/>
  <c r="E19" i="30"/>
  <c r="H19" i="30" s="1"/>
  <c r="H8" i="30"/>
  <c r="H8" i="31"/>
  <c r="H11" i="31"/>
  <c r="R25" i="9"/>
  <c r="F19" i="31"/>
  <c r="H7" i="31"/>
  <c r="H19" i="31" s="1"/>
  <c r="N10" i="16"/>
  <c r="P10" i="16"/>
  <c r="K10" i="16" l="1"/>
  <c r="B60" i="16"/>
  <c r="B10" i="16"/>
  <c r="L7" i="16" s="1"/>
  <c r="Q7" i="16" l="1"/>
  <c r="Q6" i="16"/>
  <c r="Q9" i="16"/>
  <c r="Q8" i="16"/>
  <c r="L6" i="16"/>
  <c r="L8" i="16"/>
  <c r="L9" i="16"/>
  <c r="S14" i="28"/>
  <c r="S12" i="28"/>
  <c r="S11" i="28"/>
  <c r="S10" i="28"/>
  <c r="S9" i="28"/>
  <c r="S8" i="28"/>
  <c r="S7" i="28"/>
  <c r="S6" i="28"/>
  <c r="S5" i="28"/>
  <c r="L10" i="16" l="1"/>
  <c r="Q10" i="16"/>
  <c r="U24" i="4"/>
  <c r="S6" i="4"/>
  <c r="F10" i="7" l="1"/>
  <c r="G7" i="27" l="1"/>
  <c r="C7" i="27"/>
  <c r="B7" i="27"/>
  <c r="O36" i="26"/>
  <c r="G19" i="26"/>
  <c r="H17" i="26"/>
  <c r="K16" i="26"/>
  <c r="F16" i="26"/>
  <c r="E16" i="26"/>
  <c r="D16" i="26"/>
  <c r="H16" i="26" s="1"/>
  <c r="F15" i="26"/>
  <c r="E15" i="26"/>
  <c r="D15" i="26"/>
  <c r="K14" i="26"/>
  <c r="F14" i="26"/>
  <c r="E14" i="26"/>
  <c r="D14" i="26"/>
  <c r="H14" i="26" s="1"/>
  <c r="F13" i="26"/>
  <c r="H13" i="26" s="1"/>
  <c r="F12" i="26"/>
  <c r="E12" i="26"/>
  <c r="D12" i="26"/>
  <c r="H12" i="26" s="1"/>
  <c r="K11" i="26"/>
  <c r="F11" i="26"/>
  <c r="E11" i="26"/>
  <c r="D11" i="26"/>
  <c r="K10" i="26"/>
  <c r="F10" i="26"/>
  <c r="E10" i="26"/>
  <c r="D10" i="26"/>
  <c r="H10" i="26" s="1"/>
  <c r="F9" i="26"/>
  <c r="E9" i="26"/>
  <c r="H9" i="26" s="1"/>
  <c r="D9" i="26"/>
  <c r="K8" i="26"/>
  <c r="F8" i="26"/>
  <c r="E8" i="26"/>
  <c r="D8" i="26"/>
  <c r="F7" i="26"/>
  <c r="E7" i="26"/>
  <c r="F6" i="26"/>
  <c r="H6" i="26" s="1"/>
  <c r="K19" i="26" l="1"/>
  <c r="E19" i="26"/>
  <c r="H7" i="26"/>
  <c r="H11" i="26"/>
  <c r="H8" i="26"/>
  <c r="H15" i="26"/>
  <c r="H19" i="26"/>
  <c r="D19" i="26"/>
  <c r="D20" i="26" s="1"/>
  <c r="F19" i="26"/>
  <c r="C6" i="1" l="1"/>
  <c r="D6" i="1"/>
  <c r="E6" i="1"/>
  <c r="F6" i="1"/>
  <c r="G6" i="1"/>
  <c r="H6" i="1"/>
  <c r="I6" i="1"/>
  <c r="J6" i="1"/>
  <c r="K6" i="1"/>
  <c r="L6" i="1"/>
  <c r="M6" i="1"/>
  <c r="N6" i="1"/>
  <c r="O6" i="1"/>
  <c r="B6" i="1"/>
  <c r="D15" i="21" l="1"/>
  <c r="D24" i="19"/>
  <c r="D12" i="19" l="1"/>
  <c r="S24" i="4" l="1"/>
  <c r="T24" i="4"/>
  <c r="N56" i="9" l="1"/>
  <c r="M56" i="9"/>
  <c r="K56" i="9"/>
  <c r="L53" i="9" s="1"/>
  <c r="L55" i="9"/>
  <c r="L54" i="9"/>
  <c r="L56" i="9" l="1"/>
  <c r="B70" i="16" l="1"/>
  <c r="B36" i="16"/>
  <c r="B19" i="16"/>
  <c r="C7" i="16"/>
  <c r="C8" i="16" l="1"/>
  <c r="C9" i="16"/>
  <c r="C6" i="16"/>
  <c r="C10" i="16" l="1"/>
  <c r="J12" i="13"/>
  <c r="J7" i="13"/>
  <c r="N12" i="10" l="1"/>
  <c r="M12" i="10"/>
  <c r="L12" i="10"/>
  <c r="K12" i="10"/>
  <c r="J12" i="10"/>
  <c r="I12" i="10"/>
  <c r="H12" i="10"/>
  <c r="G12" i="10"/>
  <c r="F12" i="10"/>
  <c r="F54" i="9"/>
  <c r="E54" i="9"/>
  <c r="D54" i="9"/>
  <c r="C54" i="9"/>
  <c r="N45" i="9"/>
  <c r="M45" i="9"/>
  <c r="K44" i="9"/>
  <c r="K43" i="9"/>
  <c r="G43" i="9"/>
  <c r="F43" i="9"/>
  <c r="D43" i="9"/>
  <c r="K41" i="9"/>
  <c r="N36" i="9"/>
  <c r="M36" i="9"/>
  <c r="K36" i="9"/>
  <c r="L35" i="9" s="1"/>
  <c r="D33" i="9"/>
  <c r="N26" i="9"/>
  <c r="M26" i="9"/>
  <c r="K26" i="9"/>
  <c r="L25" i="9" s="1"/>
  <c r="D24" i="9"/>
  <c r="N11" i="9"/>
  <c r="M11" i="9"/>
  <c r="K11" i="9"/>
  <c r="L9" i="9" s="1"/>
  <c r="G10" i="9"/>
  <c r="F10" i="9"/>
  <c r="E10" i="9"/>
  <c r="D10" i="9"/>
  <c r="C10" i="9"/>
  <c r="K14" i="7"/>
  <c r="L32" i="9" l="1"/>
  <c r="L34" i="9"/>
  <c r="L36" i="9"/>
  <c r="L22" i="9"/>
  <c r="L24" i="9"/>
  <c r="L10" i="9"/>
  <c r="K45" i="9"/>
  <c r="L41" i="9" s="1"/>
  <c r="L44" i="9"/>
  <c r="L43" i="9"/>
  <c r="L7" i="9"/>
  <c r="L26" i="9" l="1"/>
  <c r="L11" i="9"/>
  <c r="L45" i="9"/>
  <c r="C21" i="1" l="1"/>
  <c r="D21" i="1"/>
  <c r="E21" i="1"/>
  <c r="F21" i="1"/>
  <c r="G21" i="1"/>
  <c r="H21" i="1"/>
  <c r="I21" i="1"/>
  <c r="J21" i="1"/>
  <c r="K21" i="1"/>
  <c r="L21" i="1"/>
  <c r="M21" i="1"/>
  <c r="B21" i="1"/>
  <c r="C53" i="1" l="1"/>
  <c r="C54" i="1"/>
  <c r="O21" i="1"/>
  <c r="F54" i="1"/>
  <c r="F53" i="1"/>
  <c r="C56" i="1" l="1"/>
  <c r="D54" i="1" s="1"/>
  <c r="F56" i="1"/>
  <c r="G54" i="1" s="1"/>
  <c r="D53" i="1" l="1"/>
  <c r="G53" i="1"/>
</calcChain>
</file>

<file path=xl/sharedStrings.xml><?xml version="1.0" encoding="utf-8"?>
<sst xmlns="http://schemas.openxmlformats.org/spreadsheetml/2006/main" count="809" uniqueCount="337">
  <si>
    <t>VISITES</t>
  </si>
  <si>
    <t xml:space="preserve"> Hora</t>
  </si>
  <si>
    <t>Total</t>
  </si>
  <si>
    <t>OAC</t>
  </si>
  <si>
    <t>AMB CITES</t>
  </si>
  <si>
    <t>Atenció ràpida</t>
  </si>
  <si>
    <t>Acollida EBAS</t>
  </si>
  <si>
    <t>Tiquet</t>
  </si>
  <si>
    <t>TRAMITACIONS</t>
  </si>
  <si>
    <t>totes</t>
  </si>
  <si>
    <t>Visites matins:</t>
  </si>
  <si>
    <t>Tramits matins:</t>
  </si>
  <si>
    <t>Visites tardes:</t>
  </si>
  <si>
    <t>Tramits tardes:</t>
  </si>
  <si>
    <t>total Visites</t>
  </si>
  <si>
    <t>total tramits:</t>
  </si>
  <si>
    <t>Accessos al menú inicial del whatsApp</t>
  </si>
  <si>
    <t>Informació municipal</t>
  </si>
  <si>
    <t>Incidències, queixes i suggeriments</t>
  </si>
  <si>
    <t>Cita prèvia</t>
  </si>
  <si>
    <t>Consultes a l'OAC</t>
  </si>
  <si>
    <t>Tràmits i gestions</t>
  </si>
  <si>
    <t>Emprenedoria, empresa i ocupació</t>
  </si>
  <si>
    <t>Les meves preferències</t>
  </si>
  <si>
    <t>Consultes OAC</t>
  </si>
  <si>
    <t>Resoltes</t>
  </si>
  <si>
    <t>Usuaris/es</t>
  </si>
  <si>
    <t xml:space="preserve">Alertes </t>
  </si>
  <si>
    <t>Missatges enviats</t>
  </si>
  <si>
    <t>Realitzades</t>
  </si>
  <si>
    <t>Conversacions*</t>
  </si>
  <si>
    <t>Interaccions**</t>
  </si>
  <si>
    <t>*Conversacions:  és quan diu "Hola" i comença a navegar</t>
  </si>
  <si>
    <t>**Interaccions:  és cada cop que accedeix a un menú</t>
  </si>
  <si>
    <t>Anul·lades(duplicades)</t>
  </si>
  <si>
    <t>juny</t>
  </si>
  <si>
    <t>juliol</t>
  </si>
  <si>
    <t>agost</t>
  </si>
  <si>
    <t>setembre</t>
  </si>
  <si>
    <t>octubre</t>
  </si>
  <si>
    <t>novembre</t>
  </si>
  <si>
    <t>desembre</t>
  </si>
  <si>
    <t>Trucades ateses</t>
  </si>
  <si>
    <t>Tràmits</t>
  </si>
  <si>
    <t>Tramitacions</t>
  </si>
  <si>
    <t>Temps mitjà d'atenció</t>
  </si>
  <si>
    <t>Temps màx. d'atenció</t>
  </si>
  <si>
    <t>&lt;No Presentat&gt;</t>
  </si>
  <si>
    <t>Ajut menjador escoles</t>
  </si>
  <si>
    <t>Ajut per al transport d'estudiants</t>
  </si>
  <si>
    <t>Ajuts municipals d'habitatge</t>
  </si>
  <si>
    <t>Ajuts per pagar habitatge</t>
  </si>
  <si>
    <t>Alta Padró Habitants</t>
  </si>
  <si>
    <t>Alteració domicili/banc</t>
  </si>
  <si>
    <t>Autoliquidacions i cobraments</t>
  </si>
  <si>
    <t>Buscar un habitatge assequible</t>
  </si>
  <si>
    <t>Cadastre</t>
  </si>
  <si>
    <t>Campanya  cens animals</t>
  </si>
  <si>
    <t>Canvi dades Padró Habitants</t>
  </si>
  <si>
    <t>Canvi domicili altres administracions</t>
  </si>
  <si>
    <t>Canvi domicili Padró Habitants</t>
  </si>
  <si>
    <t>Carnet autobús urbà</t>
  </si>
  <si>
    <t>Cèdules d'habitabilitat</t>
  </si>
  <si>
    <t>Certificats de pagament</t>
  </si>
  <si>
    <t>CFPAM</t>
  </si>
  <si>
    <t>Cita Prèvia</t>
  </si>
  <si>
    <t>Cobrament impostos, taxes i denúncies</t>
  </si>
  <si>
    <t>Convocatòries places</t>
  </si>
  <si>
    <t>Entrega documentació EBAS</t>
  </si>
  <si>
    <t>Gestions sobre habitatge públic</t>
  </si>
  <si>
    <t>Informacions gestions</t>
  </si>
  <si>
    <t>Justificant de béns</t>
  </si>
  <si>
    <t>Justificants i certificats de Padró</t>
  </si>
  <si>
    <t>Llicències i autoliquidacions</t>
  </si>
  <si>
    <t>OMIC</t>
  </si>
  <si>
    <t>Poliesportiu</t>
  </si>
  <si>
    <t>Registre d'entrades</t>
  </si>
  <si>
    <t>Registre únic</t>
  </si>
  <si>
    <t>Rehabilitació</t>
  </si>
  <si>
    <t>Renovació DNI</t>
  </si>
  <si>
    <t>Tràmits cementiri</t>
  </si>
  <si>
    <t>Zona taronja</t>
  </si>
  <si>
    <t>Gestió de Cues</t>
  </si>
  <si>
    <t>Tramitacions matins</t>
  </si>
  <si>
    <t>Tramitacions tardes</t>
  </si>
  <si>
    <t>totals</t>
  </si>
  <si>
    <t>Any</t>
  </si>
  <si>
    <t>DIPUTACIO</t>
  </si>
  <si>
    <t>TOTAL</t>
  </si>
  <si>
    <t>Gestions tramitades OAC</t>
  </si>
  <si>
    <t>Temps mig atenció general</t>
  </si>
  <si>
    <t>mm:ss</t>
  </si>
  <si>
    <t>Temps mig atenció ràpida</t>
  </si>
  <si>
    <t>Temps mig d'espera general</t>
  </si>
  <si>
    <t>Gestions Servei Acollida</t>
  </si>
  <si>
    <t>totals:</t>
  </si>
  <si>
    <t>Temps mig d'espra atenció ràpida</t>
  </si>
  <si>
    <t>Cues</t>
  </si>
  <si>
    <t>Visites</t>
  </si>
  <si>
    <t>Ateses</t>
  </si>
  <si>
    <t>No presentades</t>
  </si>
  <si>
    <t>Temps mitjà d'espera</t>
  </si>
  <si>
    <t>Temps màx. d'espera</t>
  </si>
  <si>
    <t>Acollida SS</t>
  </si>
  <si>
    <t>ATENCIÓ RÀPIDA</t>
  </si>
  <si>
    <t>FESTA  Gent Gran</t>
  </si>
  <si>
    <t>TIQUET</t>
  </si>
  <si>
    <t>Atenció Seu Electrònica</t>
  </si>
  <si>
    <t>Rebut</t>
  </si>
  <si>
    <t>Atenció Seu Electrònica 2017</t>
  </si>
  <si>
    <t>Justificants Padró Habitants</t>
  </si>
  <si>
    <t>%</t>
  </si>
  <si>
    <t>Gestionades</t>
  </si>
  <si>
    <t>Incomplets</t>
  </si>
  <si>
    <t>Incidències Via Pública**</t>
  </si>
  <si>
    <t>Queixes i Suggeriments</t>
  </si>
  <si>
    <t>Instància genèrica*</t>
  </si>
  <si>
    <t>Instància genèrica</t>
  </si>
  <si>
    <t>*al 2012 eren obres menors</t>
  </si>
  <si>
    <t>**a partir del febrer 2017 es fa amb l'ap</t>
  </si>
  <si>
    <t>Alerta QS excel s'han fet 164</t>
  </si>
  <si>
    <t>Per Seu el 2012</t>
  </si>
  <si>
    <t>Incidències via pública</t>
  </si>
  <si>
    <t>Atenció Seu Electrònica 2018</t>
  </si>
  <si>
    <t>Obres menors+instàncies</t>
  </si>
  <si>
    <t>Justificants Padró Habt.</t>
  </si>
  <si>
    <t>Queixes i suggeriments</t>
  </si>
  <si>
    <t>Per Seu el 2013</t>
  </si>
  <si>
    <t>Instàncies</t>
  </si>
  <si>
    <t>Atenció Seu Electrònica 2019</t>
  </si>
  <si>
    <t>Atenció Seu Electrònica 2015</t>
  </si>
  <si>
    <t>Tramitats/Finalitzats</t>
  </si>
  <si>
    <t>Atenció Seu Electrònica 2020</t>
  </si>
  <si>
    <t>Incidències Via Pública</t>
  </si>
  <si>
    <t>Atenció Seu Electrònica 2016</t>
  </si>
  <si>
    <t>Incidències Via Pública*</t>
  </si>
  <si>
    <t>* al febrer canvia per l'ap</t>
  </si>
  <si>
    <t>**a partir del febrer 2016 es fa amb l'ap</t>
  </si>
  <si>
    <t>GENER</t>
  </si>
  <si>
    <t>FEBRER</t>
  </si>
  <si>
    <t>ABRIL</t>
  </si>
  <si>
    <t>JUNY</t>
  </si>
  <si>
    <t>JULIOL</t>
  </si>
  <si>
    <t>AGOST</t>
  </si>
  <si>
    <t>OCTUBRE</t>
  </si>
  <si>
    <t>NOVEMBRE</t>
  </si>
  <si>
    <t>DESEMBRE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</si>
  <si>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</si>
  <si>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</si>
  <si>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</si>
  <si>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</si>
  <si>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</si>
  <si>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</si>
  <si>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</si>
  <si>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</si>
  <si>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Octubre</t>
  </si>
  <si>
    <t>Novembre</t>
  </si>
  <si>
    <t>Desembre</t>
  </si>
  <si>
    <t>gener</t>
  </si>
  <si>
    <t>març</t>
  </si>
  <si>
    <t>abril</t>
  </si>
  <si>
    <t>MARÇ</t>
  </si>
  <si>
    <t>MAIG</t>
  </si>
  <si>
    <r>
      <rPr>
        <u/>
        <sz val="11"/>
        <color theme="1"/>
        <rFont val="Calibri"/>
        <family val="2"/>
        <scheme val="minor"/>
      </rPr>
      <t>Tramitacions</t>
    </r>
    <r>
      <rPr>
        <sz val="11"/>
        <color theme="1"/>
        <rFont val="Calibri"/>
        <family val="2"/>
        <scheme val="minor"/>
      </rPr>
      <t xml:space="preserve"> són gestions realitzades</t>
    </r>
  </si>
  <si>
    <t>febrer</t>
  </si>
  <si>
    <t>cites</t>
  </si>
  <si>
    <t>maig</t>
  </si>
  <si>
    <t>Cites</t>
  </si>
  <si>
    <t>Registre d'Entrada</t>
  </si>
  <si>
    <t>Padró Habitants</t>
  </si>
  <si>
    <t>Campanyes</t>
  </si>
  <si>
    <t>Tràmits generals</t>
  </si>
  <si>
    <t xml:space="preserve">Total </t>
  </si>
  <si>
    <t>Padro</t>
  </si>
  <si>
    <t>justificants</t>
  </si>
  <si>
    <t>alta</t>
  </si>
  <si>
    <t>canvi</t>
  </si>
  <si>
    <t>dades</t>
  </si>
  <si>
    <t xml:space="preserve">cens </t>
  </si>
  <si>
    <t>Cfpam</t>
  </si>
  <si>
    <t>Bonificació esc.</t>
  </si>
  <si>
    <t>Fakalo</t>
  </si>
  <si>
    <t>Beques menjador escola</t>
  </si>
  <si>
    <t>Beques menjador bressol</t>
  </si>
  <si>
    <t>Festa gent gran</t>
  </si>
  <si>
    <t xml:space="preserve">Ajuts escolaritzacio bressol </t>
  </si>
  <si>
    <t xml:space="preserve">Guia sanitària </t>
  </si>
  <si>
    <t>Ajut IBI</t>
  </si>
  <si>
    <t>Cens animals</t>
  </si>
  <si>
    <t>Tramits generals</t>
  </si>
  <si>
    <t>Informació gestions</t>
  </si>
  <si>
    <t>Autoliquidacions i cobrament</t>
  </si>
  <si>
    <t>Convocatòria RRHH</t>
  </si>
  <si>
    <t>Cobrament impostos i taxes</t>
  </si>
  <si>
    <t>Habitatge</t>
  </si>
  <si>
    <t>DNI</t>
  </si>
  <si>
    <t>Canvi domicili altres adm.</t>
  </si>
  <si>
    <t>idcat</t>
  </si>
  <si>
    <t>Gestió documentació EBAS</t>
  </si>
  <si>
    <t>Cementiri</t>
  </si>
  <si>
    <t xml:space="preserve">Carnet bus urbà </t>
  </si>
  <si>
    <t>Beques llibres/Ajuts infància</t>
  </si>
  <si>
    <t>Ajut IBI/Ajuts habitatge</t>
  </si>
  <si>
    <t>Ajuts transport estudiants</t>
  </si>
  <si>
    <t>Cédules d'habitabilitat</t>
  </si>
  <si>
    <t xml:space="preserve"> SERVEIS GENERALS</t>
  </si>
  <si>
    <t>Gestionats</t>
  </si>
  <si>
    <t>HISENDA</t>
  </si>
  <si>
    <t xml:space="preserve"> Urbanisme i Mobilitat</t>
  </si>
  <si>
    <t>Informacions i diversos OAC</t>
  </si>
  <si>
    <t>Comunicació domicili a altres Administracions</t>
  </si>
  <si>
    <t>Emissió Idcat</t>
  </si>
  <si>
    <t>Educació</t>
  </si>
  <si>
    <t>Esports</t>
  </si>
  <si>
    <t>Recursos Humans</t>
  </si>
  <si>
    <t>Salut Pública / OMIC</t>
  </si>
  <si>
    <t>Promoció Econòmica</t>
  </si>
  <si>
    <t>Ajut llibres/material escolar/Fakalo</t>
  </si>
  <si>
    <t>Gent Gran</t>
  </si>
  <si>
    <t>Extres</t>
  </si>
  <si>
    <t>Temps Mig d'atenció (h:mm:sg)</t>
  </si>
  <si>
    <t>Acció Social/Comunitat i Persones</t>
  </si>
  <si>
    <t>Mes</t>
  </si>
  <si>
    <t>Presencial</t>
  </si>
  <si>
    <t>Registre EACAT</t>
  </si>
  <si>
    <t>Telemàtic</t>
  </si>
  <si>
    <t>Dades Seu Electrònica 2021</t>
  </si>
  <si>
    <t>16 al 31 març</t>
  </si>
  <si>
    <t>Seu</t>
  </si>
  <si>
    <t>gestions telemàtiques OAC</t>
  </si>
  <si>
    <t>Alta, canvis i justificants del Padró d'Habitants</t>
  </si>
  <si>
    <t>Consultes WhatsApp</t>
  </si>
  <si>
    <r>
      <rPr>
        <b/>
        <sz val="10"/>
        <color rgb="FF000000"/>
        <rFont val="Arial"/>
        <family val="2"/>
      </rPr>
      <t>Registre úni</t>
    </r>
    <r>
      <rPr>
        <sz val="10"/>
        <color rgb="FF000000"/>
        <rFont val="Arial"/>
        <family val="2"/>
      </rPr>
      <t>c</t>
    </r>
    <r>
      <rPr>
        <sz val="10"/>
        <color rgb="FF000000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(intercanvi registre entre Administracions Públiques)</t>
    </r>
  </si>
  <si>
    <t>BPM més Justificants Seu</t>
  </si>
  <si>
    <t>Tràmits Seu Electrònica*</t>
  </si>
  <si>
    <t>Atenció presencial</t>
  </si>
  <si>
    <t>Atenció telefònica</t>
  </si>
  <si>
    <t>Canal d'atenció</t>
  </si>
  <si>
    <t>telemàtica</t>
  </si>
  <si>
    <t>*presencial +telemàtic</t>
  </si>
  <si>
    <t>**emissió i revocació</t>
  </si>
  <si>
    <t xml:space="preserve"> Servei Via Oberta</t>
  </si>
  <si>
    <t>Trucades rebudes en estat obert</t>
  </si>
  <si>
    <t>Trucades ateses sense espera</t>
  </si>
  <si>
    <t>Trucades ateses amb espera</t>
  </si>
  <si>
    <t>Trucades no ateses per manca de recursos</t>
  </si>
  <si>
    <t xml:space="preserve">Abandonaments de trucades </t>
  </si>
  <si>
    <t>Espera màxima</t>
  </si>
  <si>
    <t>Temps mig de conversació</t>
  </si>
  <si>
    <t>Nivell d'atenció</t>
  </si>
  <si>
    <t>Eficiència</t>
  </si>
  <si>
    <t>Acció Social/Comunitat i Persones 2021</t>
  </si>
  <si>
    <t>Dades WhatsApp - 1 de setembre 2021 a 31 de desembre de 2021</t>
  </si>
  <si>
    <t>Totes</t>
  </si>
  <si>
    <t>Cites (6322)</t>
  </si>
  <si>
    <t>Atenció ràpida (8498)</t>
  </si>
  <si>
    <t>Extres (1699)</t>
  </si>
  <si>
    <t>Cites (14794)</t>
  </si>
  <si>
    <t>Atenció ràpida (11069)</t>
  </si>
  <si>
    <t>Extres (3412)</t>
  </si>
  <si>
    <t>&lt;Traspàs entre taules&gt;</t>
  </si>
  <si>
    <t>Activitats Gent Gran</t>
  </si>
  <si>
    <t>Ajut escola bressol</t>
  </si>
  <si>
    <t>Campanya XIP</t>
  </si>
  <si>
    <t>Idcat/idcatMòbil</t>
  </si>
  <si>
    <t>Matrícula Escola Bressol</t>
  </si>
  <si>
    <t>Zona estacionament regulat</t>
  </si>
  <si>
    <t>Ajuts infància:  llibres curs  i activitats estiu</t>
  </si>
  <si>
    <t>PRESENCIAL</t>
  </si>
  <si>
    <t>TELEMÀTIC</t>
  </si>
  <si>
    <t>EACAT</t>
  </si>
  <si>
    <t>CORREU POSTAL</t>
  </si>
  <si>
    <t>TOTALS</t>
  </si>
  <si>
    <t>EACAT-FACTURES</t>
  </si>
  <si>
    <t>SETEMBRE</t>
  </si>
  <si>
    <t>APROX</t>
  </si>
  <si>
    <t>De gener a desembre  2022</t>
  </si>
  <si>
    <t xml:space="preserve">Setembre </t>
  </si>
  <si>
    <t>totals 2021</t>
  </si>
  <si>
    <t>tot.</t>
  </si>
  <si>
    <t>Med.</t>
  </si>
  <si>
    <t>Màx.</t>
  </si>
  <si>
    <t>totals 2022</t>
  </si>
  <si>
    <t>total</t>
  </si>
  <si>
    <t>  %</t>
  </si>
  <si>
    <t>Participació ciutadana</t>
  </si>
  <si>
    <t>Alertes </t>
  </si>
  <si>
    <t>Dades WhatsApp - 2022</t>
  </si>
  <si>
    <t>Alta usuaris (nous)</t>
  </si>
  <si>
    <t>Interaccions*</t>
  </si>
  <si>
    <t>Resoltas</t>
  </si>
  <si>
    <t>Anul·lades (duplicades)</t>
  </si>
  <si>
    <t xml:space="preserve">Missatges enviats </t>
  </si>
  <si>
    <t>gimnàs/activitats gent gran</t>
  </si>
  <si>
    <t>GESTIONS PRESENCIAL 2022</t>
  </si>
  <si>
    <t>Gestions</t>
  </si>
  <si>
    <t>Dades del Gestor torn del Servei d'acollida de l'EBAS - 2022</t>
  </si>
  <si>
    <t>Dades Seu Electrònica 2022</t>
  </si>
  <si>
    <t>Justificants PH</t>
  </si>
  <si>
    <t>no telemàtic</t>
  </si>
  <si>
    <t>Presentades</t>
  </si>
  <si>
    <t>Padró</t>
  </si>
  <si>
    <t>justificant Seu</t>
  </si>
  <si>
    <t>tramitats</t>
  </si>
  <si>
    <t>Registre telemàtic i EACAT</t>
  </si>
  <si>
    <t>Gestió telemàtica de l’ OAC 2022</t>
  </si>
  <si>
    <t>justificants BPM/PH</t>
  </si>
  <si>
    <t>Suma Seu de QS i INST</t>
  </si>
  <si>
    <t>Consultes whatsapp</t>
  </si>
  <si>
    <t>Tramitacions PH i justificants</t>
  </si>
  <si>
    <t>*Instància genèrica i Queixes</t>
  </si>
  <si>
    <t>QS</t>
  </si>
  <si>
    <t>INST</t>
  </si>
  <si>
    <t>Any 2021</t>
  </si>
  <si>
    <t>presencial</t>
  </si>
  <si>
    <t>Gestions telemàtiques de l’ OAC 2021</t>
  </si>
  <si>
    <r>
      <t>Registre úni</t>
    </r>
    <r>
      <rPr>
        <sz val="10"/>
        <color rgb="FF000000"/>
        <rFont val="Arial"/>
        <family val="2"/>
      </rPr>
      <t>c</t>
    </r>
    <r>
      <rPr>
        <sz val="10"/>
        <color rgb="FF000000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(intercanvi registre entre Administracions Públiques)</t>
    </r>
  </si>
  <si>
    <t>Tramits telemàtics OAC 2020</t>
  </si>
  <si>
    <t>Alta i canvis del Padró d'Habitants</t>
  </si>
  <si>
    <t>Justificants del PH</t>
  </si>
  <si>
    <t>Gestions telemàtiques de l’ OAC 2020</t>
  </si>
  <si>
    <t>idCAT</t>
  </si>
  <si>
    <t>any</t>
  </si>
  <si>
    <t>Gestions telemàtiques de l’ OAC 2019</t>
  </si>
  <si>
    <t>Gestions telemàtiques de l’ OAC 2018</t>
  </si>
  <si>
    <t>telefònic (inici 03/2020)</t>
  </si>
  <si>
    <t>Sense cita</t>
  </si>
  <si>
    <t>Cita</t>
  </si>
  <si>
    <t>En blanc</t>
  </si>
  <si>
    <t>*en blanc</t>
  </si>
  <si>
    <t>* no estant al total</t>
  </si>
  <si>
    <r>
      <t xml:space="preserve">Sense cita </t>
    </r>
    <r>
      <rPr>
        <b/>
        <sz val="10"/>
        <color theme="1"/>
        <rFont val="Calibri"/>
        <family val="2"/>
        <scheme val="minor"/>
      </rPr>
      <t>(atenció ràpida)</t>
    </r>
  </si>
  <si>
    <t>* s'ha sumat a total Presencial</t>
  </si>
  <si>
    <t>S'ha de sumar al presencial</t>
  </si>
  <si>
    <t>CONSULTA I ASSESSORAMENT (Acollida SS)</t>
  </si>
  <si>
    <t>CONSULTA I TRÀMIT (Acollida SS</t>
  </si>
  <si>
    <r>
      <rPr>
        <u/>
        <sz val="11"/>
        <color theme="1"/>
        <rFont val="Calibri"/>
        <family val="2"/>
        <scheme val="minor"/>
      </rPr>
      <t>Visites</t>
    </r>
    <r>
      <rPr>
        <sz val="11"/>
        <color theme="1"/>
        <rFont val="Calibri"/>
        <family val="2"/>
        <scheme val="minor"/>
      </rPr>
      <t xml:space="preserve"> són tiquets emesos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</si>
</sst>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"/>
    <numFmt numFmtId="165" formatCode="h:mm;@"/>
    <numFmt numFmtId="166" formatCode="[=0]?;[&lt;4.16666666666667][hh]:mm:ss;[hh]:mm"/>
    <numFmt numFmtId="167" formatCode="[&lt;0]&quot;&quot;;0%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  <charset val="204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rgb="FFFFFFFF"/>
      <name val="Calibri"/>
      <family val="2"/>
    </font>
    <font>
      <b/>
      <sz val="10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D0D7E5"/>
      </left>
      <right style="medium">
        <color rgb="FFD0D7E5"/>
      </right>
      <top style="medium">
        <color rgb="FFD0D7E5"/>
      </top>
      <bottom style="medium">
        <color rgb="FFD0D7E5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D0D7E5"/>
      </right>
      <top style="medium">
        <color rgb="FFD0D7E5"/>
      </top>
      <bottom style="medium">
        <color rgb="FFD0D7E5"/>
      </bottom>
      <diagonal/>
    </border>
    <border>
      <left style="medium">
        <color rgb="FFD0D7E5"/>
      </left>
      <right style="thin">
        <color rgb="FF000000"/>
      </right>
      <top style="medium">
        <color rgb="FFD0D7E5"/>
      </top>
      <bottom style="medium">
        <color rgb="FFD0D7E5"/>
      </bottom>
      <diagonal/>
    </border>
    <border>
      <left style="thin">
        <color rgb="FF000000"/>
      </left>
      <right style="medium">
        <color rgb="FFD0D7E5"/>
      </right>
      <top style="medium">
        <color rgb="FFD0D7E5"/>
      </top>
      <bottom style="thin">
        <color rgb="FF000000"/>
      </bottom>
      <diagonal/>
    </border>
    <border>
      <left style="medium">
        <color rgb="FFD0D7E5"/>
      </left>
      <right style="medium">
        <color rgb="FFD0D7E5"/>
      </right>
      <top style="medium">
        <color rgb="FFD0D7E5"/>
      </top>
      <bottom style="thin">
        <color rgb="FF000000"/>
      </bottom>
      <diagonal/>
    </border>
    <border>
      <left style="medium">
        <color rgb="FFD0D7E5"/>
      </left>
      <right style="thin">
        <color rgb="FF000000"/>
      </right>
      <top style="medium">
        <color rgb="FFD0D7E5"/>
      </top>
      <bottom style="thin">
        <color rgb="FF000000"/>
      </bottom>
      <diagonal/>
    </border>
  </borders>
  <cellStyleXfs count="4">
    <xf numFmtId="0" fontId="0" fillId="0" borderId="0"/>
    <xf numFmtId="0" fontId="2" fillId="6" borderId="0"/>
    <xf numFmtId="9" fontId="4" fillId="0" borderId="0" applyFont="0" applyFill="0" applyBorder="0" applyAlignment="0" applyProtection="0"/>
    <xf numFmtId="166" fontId="41" fillId="0" borderId="0" applyFont="0" applyFill="0" applyBorder="0" applyAlignment="0" applyProtection="0"/>
  </cellStyleXfs>
  <cellXfs count="453">
    <xf numFmtId="0" fontId="0" fillId="0" borderId="0" xfId="0"/>
    <xf numFmtId="0" fontId="1" fillId="2" borderId="0" xfId="0" applyFont="1" applyFill="1"/>
    <xf numFmtId="0" fontId="1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1" xfId="0" applyBorder="1" applyAlignment="1">
      <alignment wrapText="1"/>
    </xf>
    <xf numFmtId="0" fontId="0" fillId="0" borderId="2" xfId="0" applyBorder="1"/>
    <xf numFmtId="9" fontId="0" fillId="0" borderId="3" xfId="0" applyNumberFormat="1" applyBorder="1"/>
    <xf numFmtId="9" fontId="0" fillId="0" borderId="4" xfId="0" applyNumberFormat="1" applyBorder="1"/>
    <xf numFmtId="0" fontId="0" fillId="0" borderId="5" xfId="0" applyBorder="1" applyAlignment="1">
      <alignment wrapText="1"/>
    </xf>
    <xf numFmtId="0" fontId="0" fillId="0" borderId="6" xfId="0" applyBorder="1"/>
    <xf numFmtId="9" fontId="0" fillId="0" borderId="7" xfId="0" applyNumberFormat="1" applyBorder="1"/>
    <xf numFmtId="9" fontId="0" fillId="0" borderId="8" xfId="0" applyNumberFormat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5" xfId="0" applyFont="1" applyBorder="1" applyAlignment="1">
      <alignment horizontal="center" vertical="center"/>
    </xf>
    <xf numFmtId="0" fontId="0" fillId="0" borderId="1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5" xfId="0" applyBorder="1"/>
    <xf numFmtId="0" fontId="1" fillId="5" borderId="14" xfId="0" applyFont="1" applyFill="1" applyBorder="1" applyAlignment="1">
      <alignment horizontal="left" vertical="center"/>
    </xf>
    <xf numFmtId="0" fontId="1" fillId="5" borderId="14" xfId="0" applyFont="1" applyFill="1" applyBorder="1"/>
    <xf numFmtId="0" fontId="0" fillId="0" borderId="4" xfId="0" applyBorder="1"/>
    <xf numFmtId="0" fontId="1" fillId="5" borderId="20" xfId="0" applyFont="1" applyFill="1" applyBorder="1"/>
    <xf numFmtId="0" fontId="1" fillId="5" borderId="21" xfId="0" applyFont="1" applyFill="1" applyBorder="1"/>
    <xf numFmtId="0" fontId="1" fillId="3" borderId="13" xfId="0" applyFont="1" applyFill="1" applyBorder="1" applyAlignment="1">
      <alignment horizontal="center" wrapText="1"/>
    </xf>
    <xf numFmtId="164" fontId="3" fillId="6" borderId="25" xfId="1" applyNumberFormat="1" applyFont="1" applyBorder="1"/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2" fillId="0" borderId="19" xfId="0" applyFont="1" applyBorder="1" applyAlignment="1">
      <alignment horizontal="right"/>
    </xf>
    <xf numFmtId="3" fontId="1" fillId="0" borderId="26" xfId="0" applyNumberFormat="1" applyFont="1" applyBorder="1"/>
    <xf numFmtId="3" fontId="1" fillId="0" borderId="29" xfId="0" applyNumberFormat="1" applyFont="1" applyBorder="1"/>
    <xf numFmtId="0" fontId="0" fillId="0" borderId="30" xfId="0" applyBorder="1"/>
    <xf numFmtId="0" fontId="0" fillId="0" borderId="31" xfId="0" applyBorder="1"/>
    <xf numFmtId="0" fontId="2" fillId="0" borderId="27" xfId="0" applyFont="1" applyBorder="1" applyAlignment="1">
      <alignment horizontal="right"/>
    </xf>
    <xf numFmtId="0" fontId="1" fillId="0" borderId="28" xfId="0" applyFont="1" applyBorder="1"/>
    <xf numFmtId="0" fontId="0" fillId="0" borderId="9" xfId="0" applyBorder="1" applyAlignment="1">
      <alignment horizontal="right"/>
    </xf>
    <xf numFmtId="3" fontId="1" fillId="7" borderId="12" xfId="0" applyNumberFormat="1" applyFont="1" applyFill="1" applyBorder="1"/>
    <xf numFmtId="0" fontId="0" fillId="0" borderId="34" xfId="0" applyBorder="1"/>
    <xf numFmtId="0" fontId="0" fillId="0" borderId="35" xfId="0" applyBorder="1"/>
    <xf numFmtId="0" fontId="3" fillId="0" borderId="27" xfId="0" applyFont="1" applyBorder="1" applyAlignment="1">
      <alignment horizontal="right"/>
    </xf>
    <xf numFmtId="165" fontId="10" fillId="0" borderId="13" xfId="0" applyNumberFormat="1" applyFont="1" applyBorder="1"/>
    <xf numFmtId="0" fontId="0" fillId="0" borderId="0" xfId="0" applyAlignment="1">
      <alignment horizontal="right"/>
    </xf>
    <xf numFmtId="0" fontId="3" fillId="0" borderId="30" xfId="0" applyFont="1" applyBorder="1" applyAlignment="1">
      <alignment horizontal="right"/>
    </xf>
    <xf numFmtId="0" fontId="3" fillId="0" borderId="34" xfId="0" applyFont="1" applyBorder="1" applyAlignment="1">
      <alignment horizontal="right"/>
    </xf>
    <xf numFmtId="165" fontId="10" fillId="0" borderId="35" xfId="0" applyNumberFormat="1" applyFont="1" applyBorder="1"/>
    <xf numFmtId="0" fontId="3" fillId="0" borderId="19" xfId="0" applyFont="1" applyBorder="1" applyAlignment="1">
      <alignment horizontal="right"/>
    </xf>
    <xf numFmtId="165" fontId="10" fillId="0" borderId="29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1" fillId="0" borderId="0" xfId="0" applyNumberFormat="1" applyFont="1"/>
    <xf numFmtId="0" fontId="3" fillId="0" borderId="0" xfId="0" applyFont="1" applyAlignment="1">
      <alignment horizontal="right"/>
    </xf>
    <xf numFmtId="165" fontId="10" fillId="0" borderId="0" xfId="0" applyNumberFormat="1" applyFont="1"/>
    <xf numFmtId="165" fontId="10" fillId="0" borderId="0" xfId="0" applyNumberFormat="1" applyFont="1" applyAlignment="1">
      <alignment horizontal="right"/>
    </xf>
    <xf numFmtId="0" fontId="0" fillId="0" borderId="30" xfId="0" applyBorder="1" applyAlignment="1">
      <alignment horizontal="right"/>
    </xf>
    <xf numFmtId="0" fontId="1" fillId="7" borderId="13" xfId="0" applyFont="1" applyFill="1" applyBorder="1"/>
    <xf numFmtId="0" fontId="0" fillId="0" borderId="0" xfId="2" applyNumberFormat="1" applyFont="1"/>
    <xf numFmtId="0" fontId="1" fillId="0" borderId="13" xfId="0" applyFont="1" applyBorder="1"/>
    <xf numFmtId="0" fontId="1" fillId="0" borderId="22" xfId="0" applyFont="1" applyBorder="1"/>
    <xf numFmtId="0" fontId="0" fillId="0" borderId="19" xfId="0" applyBorder="1"/>
    <xf numFmtId="0" fontId="0" fillId="0" borderId="38" xfId="2" applyNumberFormat="1" applyFont="1" applyFill="1" applyBorder="1"/>
    <xf numFmtId="0" fontId="0" fillId="0" borderId="39" xfId="0" applyBorder="1"/>
    <xf numFmtId="0" fontId="12" fillId="0" borderId="40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9" fillId="0" borderId="19" xfId="0" applyFont="1" applyBorder="1"/>
    <xf numFmtId="0" fontId="9" fillId="0" borderId="23" xfId="2" applyNumberFormat="1" applyFont="1" applyBorder="1"/>
    <xf numFmtId="0" fontId="9" fillId="0" borderId="41" xfId="0" applyFont="1" applyBorder="1"/>
    <xf numFmtId="0" fontId="9" fillId="0" borderId="29" xfId="0" applyFont="1" applyBorder="1"/>
    <xf numFmtId="0" fontId="9" fillId="0" borderId="0" xfId="0" applyFont="1"/>
    <xf numFmtId="0" fontId="9" fillId="0" borderId="42" xfId="0" applyFont="1" applyBorder="1"/>
    <xf numFmtId="9" fontId="0" fillId="0" borderId="0" xfId="2" applyFont="1" applyFill="1" applyBorder="1"/>
    <xf numFmtId="0" fontId="13" fillId="0" borderId="6" xfId="0" applyFont="1" applyBorder="1" applyAlignment="1">
      <alignment wrapText="1"/>
    </xf>
    <xf numFmtId="0" fontId="0" fillId="0" borderId="43" xfId="0" applyBorder="1"/>
    <xf numFmtId="0" fontId="0" fillId="0" borderId="40" xfId="2" applyNumberFormat="1" applyFont="1" applyBorder="1"/>
    <xf numFmtId="0" fontId="0" fillId="0" borderId="40" xfId="0" applyBorder="1"/>
    <xf numFmtId="0" fontId="14" fillId="0" borderId="20" xfId="0" applyFont="1" applyBorder="1" applyAlignment="1">
      <alignment wrapText="1"/>
    </xf>
    <xf numFmtId="0" fontId="0" fillId="0" borderId="44" xfId="0" applyBorder="1"/>
    <xf numFmtId="9" fontId="0" fillId="0" borderId="44" xfId="2" applyFont="1" applyBorder="1" applyAlignment="1">
      <alignment horizontal="center"/>
    </xf>
    <xf numFmtId="0" fontId="0" fillId="0" borderId="21" xfId="0" applyBorder="1"/>
    <xf numFmtId="0" fontId="13" fillId="0" borderId="1" xfId="0" applyFont="1" applyBorder="1" applyAlignment="1">
      <alignment wrapText="1"/>
    </xf>
    <xf numFmtId="9" fontId="0" fillId="0" borderId="2" xfId="2" applyFont="1" applyBorder="1"/>
    <xf numFmtId="0" fontId="13" fillId="0" borderId="5" xfId="0" applyFont="1" applyBorder="1" applyAlignment="1">
      <alignment wrapText="1"/>
    </xf>
    <xf numFmtId="9" fontId="0" fillId="0" borderId="6" xfId="2" applyFont="1" applyBorder="1"/>
    <xf numFmtId="0" fontId="0" fillId="0" borderId="45" xfId="0" applyBorder="1"/>
    <xf numFmtId="0" fontId="0" fillId="0" borderId="22" xfId="0" applyBorder="1" applyAlignment="1">
      <alignment horizontal="right"/>
    </xf>
    <xf numFmtId="0" fontId="0" fillId="0" borderId="23" xfId="2" applyNumberFormat="1" applyFont="1" applyBorder="1"/>
    <xf numFmtId="0" fontId="0" fillId="0" borderId="41" xfId="0" applyBorder="1"/>
    <xf numFmtId="0" fontId="0" fillId="0" borderId="29" xfId="0" applyBorder="1"/>
    <xf numFmtId="0" fontId="0" fillId="0" borderId="46" xfId="0" applyBorder="1"/>
    <xf numFmtId="9" fontId="0" fillId="0" borderId="39" xfId="2" applyFont="1" applyBorder="1"/>
    <xf numFmtId="0" fontId="0" fillId="0" borderId="47" xfId="0" applyBorder="1"/>
    <xf numFmtId="0" fontId="0" fillId="0" borderId="19" xfId="0" applyBorder="1" applyAlignment="1">
      <alignment horizontal="right"/>
    </xf>
    <xf numFmtId="0" fontId="0" fillId="0" borderId="48" xfId="0" applyBorder="1"/>
    <xf numFmtId="9" fontId="0" fillId="0" borderId="48" xfId="2" applyFont="1" applyBorder="1"/>
    <xf numFmtId="0" fontId="0" fillId="0" borderId="0" xfId="2" applyNumberFormat="1" applyFont="1" applyFill="1" applyBorder="1"/>
    <xf numFmtId="0" fontId="15" fillId="0" borderId="0" xfId="0" applyFont="1" applyAlignment="1">
      <alignment wrapText="1"/>
    </xf>
    <xf numFmtId="0" fontId="0" fillId="0" borderId="0" xfId="2" applyNumberFormat="1" applyFont="1" applyBorder="1"/>
    <xf numFmtId="0" fontId="13" fillId="0" borderId="0" xfId="0" applyFont="1" applyAlignment="1">
      <alignment wrapText="1"/>
    </xf>
    <xf numFmtId="0" fontId="5" fillId="0" borderId="0" xfId="0" applyFont="1"/>
    <xf numFmtId="9" fontId="0" fillId="0" borderId="0" xfId="2" applyFont="1" applyBorder="1"/>
    <xf numFmtId="0" fontId="5" fillId="0" borderId="42" xfId="0" applyFont="1" applyBorder="1"/>
    <xf numFmtId="0" fontId="0" fillId="0" borderId="18" xfId="0" applyBorder="1" applyAlignment="1">
      <alignment horizontal="right"/>
    </xf>
    <xf numFmtId="0" fontId="9" fillId="0" borderId="13" xfId="0" applyFont="1" applyBorder="1"/>
    <xf numFmtId="0" fontId="0" fillId="0" borderId="38" xfId="0" applyBorder="1"/>
    <xf numFmtId="9" fontId="0" fillId="0" borderId="38" xfId="2" applyFont="1" applyFill="1" applyBorder="1"/>
    <xf numFmtId="0" fontId="14" fillId="0" borderId="40" xfId="0" applyFont="1" applyBorder="1" applyAlignment="1">
      <alignment wrapText="1"/>
    </xf>
    <xf numFmtId="0" fontId="14" fillId="0" borderId="0" xfId="0" applyFont="1" applyAlignment="1">
      <alignment wrapText="1"/>
    </xf>
    <xf numFmtId="9" fontId="0" fillId="0" borderId="23" xfId="2" applyFont="1" applyBorder="1"/>
    <xf numFmtId="0" fontId="13" fillId="0" borderId="43" xfId="0" applyFont="1" applyBorder="1" applyAlignment="1">
      <alignment wrapText="1"/>
    </xf>
    <xf numFmtId="9" fontId="0" fillId="0" borderId="40" xfId="2" applyFont="1" applyBorder="1"/>
    <xf numFmtId="0" fontId="16" fillId="0" borderId="30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44" xfId="0" applyFont="1" applyBorder="1" applyAlignment="1">
      <alignment wrapText="1"/>
    </xf>
    <xf numFmtId="0" fontId="17" fillId="0" borderId="44" xfId="0" applyFont="1" applyBorder="1"/>
    <xf numFmtId="0" fontId="17" fillId="0" borderId="44" xfId="2" applyNumberFormat="1" applyFont="1" applyBorder="1"/>
    <xf numFmtId="0" fontId="17" fillId="0" borderId="21" xfId="0" applyFont="1" applyBorder="1"/>
    <xf numFmtId="0" fontId="13" fillId="0" borderId="3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0" fillId="0" borderId="2" xfId="2" applyNumberFormat="1" applyFont="1" applyBorder="1"/>
    <xf numFmtId="0" fontId="13" fillId="0" borderId="49" xfId="0" applyFont="1" applyBorder="1" applyAlignment="1">
      <alignment wrapText="1"/>
    </xf>
    <xf numFmtId="0" fontId="0" fillId="0" borderId="6" xfId="2" applyNumberFormat="1" applyFont="1" applyBorder="1"/>
    <xf numFmtId="0" fontId="0" fillId="0" borderId="49" xfId="0" applyBorder="1"/>
    <xf numFmtId="0" fontId="0" fillId="0" borderId="36" xfId="0" applyBorder="1"/>
    <xf numFmtId="0" fontId="0" fillId="0" borderId="10" xfId="2" applyNumberFormat="1" applyFont="1" applyBorder="1"/>
    <xf numFmtId="0" fontId="1" fillId="0" borderId="13" xfId="0" applyFont="1" applyBorder="1" applyAlignment="1">
      <alignment horizontal="right"/>
    </xf>
    <xf numFmtId="0" fontId="1" fillId="0" borderId="37" xfId="0" applyFont="1" applyBorder="1" applyAlignment="1">
      <alignment horizontal="right"/>
    </xf>
    <xf numFmtId="0" fontId="1" fillId="0" borderId="50" xfId="0" applyFont="1" applyBorder="1" applyAlignment="1">
      <alignment horizontal="right"/>
    </xf>
    <xf numFmtId="0" fontId="1" fillId="0" borderId="34" xfId="0" applyFont="1" applyBorder="1" applyAlignment="1">
      <alignment horizontal="right"/>
    </xf>
    <xf numFmtId="0" fontId="1" fillId="0" borderId="51" xfId="0" applyFont="1" applyBorder="1"/>
    <xf numFmtId="0" fontId="1" fillId="0" borderId="50" xfId="2" applyNumberFormat="1" applyFont="1" applyBorder="1"/>
    <xf numFmtId="0" fontId="1" fillId="0" borderId="52" xfId="0" applyFont="1" applyBorder="1"/>
    <xf numFmtId="0" fontId="1" fillId="0" borderId="53" xfId="0" applyFont="1" applyBorder="1"/>
    <xf numFmtId="0" fontId="0" fillId="2" borderId="0" xfId="0" applyFill="1"/>
    <xf numFmtId="0" fontId="0" fillId="9" borderId="0" xfId="0" applyFill="1"/>
    <xf numFmtId="0" fontId="20" fillId="0" borderId="2" xfId="0" applyFont="1" applyBorder="1"/>
    <xf numFmtId="0" fontId="0" fillId="0" borderId="20" xfId="0" applyBorder="1"/>
    <xf numFmtId="0" fontId="1" fillId="2" borderId="42" xfId="0" applyFont="1" applyFill="1" applyBorder="1"/>
    <xf numFmtId="0" fontId="1" fillId="3" borderId="19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vertical="center" wrapText="1"/>
    </xf>
    <xf numFmtId="0" fontId="1" fillId="0" borderId="5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56" xfId="0" applyBorder="1"/>
    <xf numFmtId="0" fontId="0" fillId="8" borderId="0" xfId="0" applyFill="1"/>
    <xf numFmtId="0" fontId="0" fillId="10" borderId="0" xfId="0" applyFill="1"/>
    <xf numFmtId="0" fontId="18" fillId="11" borderId="0" xfId="0" applyFont="1" applyFill="1"/>
    <xf numFmtId="0" fontId="22" fillId="3" borderId="19" xfId="0" applyFont="1" applyFill="1" applyBorder="1" applyAlignment="1">
      <alignment horizontal="center"/>
    </xf>
    <xf numFmtId="9" fontId="0" fillId="0" borderId="0" xfId="2" applyFont="1"/>
    <xf numFmtId="0" fontId="1" fillId="0" borderId="43" xfId="0" applyFont="1" applyBorder="1"/>
    <xf numFmtId="10" fontId="0" fillId="0" borderId="0" xfId="0" applyNumberFormat="1"/>
    <xf numFmtId="0" fontId="1" fillId="0" borderId="29" xfId="0" applyFont="1" applyBorder="1"/>
    <xf numFmtId="0" fontId="0" fillId="0" borderId="57" xfId="0" applyBorder="1"/>
    <xf numFmtId="0" fontId="0" fillId="0" borderId="25" xfId="0" applyBorder="1"/>
    <xf numFmtId="0" fontId="1" fillId="0" borderId="42" xfId="0" applyFont="1" applyBorder="1"/>
    <xf numFmtId="0" fontId="0" fillId="0" borderId="51" xfId="0" applyBorder="1"/>
    <xf numFmtId="0" fontId="0" fillId="0" borderId="6" xfId="0" applyBorder="1" applyAlignment="1">
      <alignment horizontal="right"/>
    </xf>
    <xf numFmtId="0" fontId="1" fillId="0" borderId="6" xfId="0" applyFont="1" applyBorder="1"/>
    <xf numFmtId="0" fontId="10" fillId="3" borderId="30" xfId="0" applyFont="1" applyFill="1" applyBorder="1" applyAlignment="1">
      <alignment horizontal="center"/>
    </xf>
    <xf numFmtId="0" fontId="8" fillId="0" borderId="20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23" fillId="0" borderId="0" xfId="0" applyFont="1"/>
    <xf numFmtId="20" fontId="14" fillId="0" borderId="0" xfId="0" applyNumberFormat="1" applyFont="1" applyAlignment="1">
      <alignment horizontal="center" wrapText="1"/>
    </xf>
    <xf numFmtId="0" fontId="14" fillId="0" borderId="5" xfId="0" applyFont="1" applyBorder="1" applyAlignment="1">
      <alignment wrapText="1"/>
    </xf>
    <xf numFmtId="20" fontId="13" fillId="0" borderId="0" xfId="0" applyNumberFormat="1" applyFont="1" applyAlignment="1">
      <alignment horizontal="center" wrapText="1"/>
    </xf>
    <xf numFmtId="21" fontId="0" fillId="0" borderId="8" xfId="0" applyNumberFormat="1" applyBorder="1"/>
    <xf numFmtId="0" fontId="14" fillId="0" borderId="9" xfId="0" applyFont="1" applyBorder="1" applyAlignment="1">
      <alignment wrapText="1"/>
    </xf>
    <xf numFmtId="21" fontId="0" fillId="0" borderId="12" xfId="0" applyNumberFormat="1" applyBorder="1"/>
    <xf numFmtId="21" fontId="0" fillId="0" borderId="4" xfId="0" applyNumberFormat="1" applyBorder="1"/>
    <xf numFmtId="0" fontId="25" fillId="0" borderId="22" xfId="0" applyFont="1" applyBorder="1" applyAlignment="1">
      <alignment horizontal="center"/>
    </xf>
    <xf numFmtId="0" fontId="8" fillId="0" borderId="19" xfId="0" applyFont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20" fontId="14" fillId="0" borderId="8" xfId="0" applyNumberFormat="1" applyFont="1" applyBorder="1" applyAlignment="1">
      <alignment wrapText="1"/>
    </xf>
    <xf numFmtId="0" fontId="14" fillId="0" borderId="49" xfId="0" applyFont="1" applyBorder="1" applyAlignment="1">
      <alignment wrapText="1"/>
    </xf>
    <xf numFmtId="0" fontId="10" fillId="3" borderId="27" xfId="0" applyFont="1" applyFill="1" applyBorder="1" applyAlignment="1">
      <alignment horizontal="center"/>
    </xf>
    <xf numFmtId="0" fontId="8" fillId="0" borderId="56" xfId="0" applyFont="1" applyBorder="1" applyAlignment="1">
      <alignment horizontal="center" wrapText="1"/>
    </xf>
    <xf numFmtId="0" fontId="8" fillId="0" borderId="58" xfId="0" applyFont="1" applyBorder="1" applyAlignment="1">
      <alignment horizontal="center" wrapText="1"/>
    </xf>
    <xf numFmtId="21" fontId="0" fillId="0" borderId="29" xfId="0" applyNumberFormat="1" applyBorder="1"/>
    <xf numFmtId="10" fontId="0" fillId="0" borderId="4" xfId="0" applyNumberFormat="1" applyBorder="1"/>
    <xf numFmtId="10" fontId="0" fillId="0" borderId="8" xfId="0" applyNumberFormat="1" applyBorder="1"/>
    <xf numFmtId="10" fontId="0" fillId="0" borderId="12" xfId="0" applyNumberFormat="1" applyBorder="1"/>
    <xf numFmtId="0" fontId="14" fillId="0" borderId="32" xfId="0" applyFont="1" applyBorder="1" applyAlignment="1">
      <alignment wrapText="1"/>
    </xf>
    <xf numFmtId="0" fontId="14" fillId="0" borderId="36" xfId="0" applyFont="1" applyBorder="1" applyAlignment="1">
      <alignment wrapText="1"/>
    </xf>
    <xf numFmtId="0" fontId="0" fillId="0" borderId="59" xfId="0" applyBorder="1"/>
    <xf numFmtId="21" fontId="0" fillId="0" borderId="55" xfId="0" applyNumberFormat="1" applyBorder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/>
    <xf numFmtId="0" fontId="29" fillId="0" borderId="42" xfId="0" applyFont="1" applyBorder="1" applyAlignment="1">
      <alignment vertical="center" wrapText="1"/>
    </xf>
    <xf numFmtId="0" fontId="37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0" fillId="0" borderId="60" xfId="0" applyBorder="1"/>
    <xf numFmtId="0" fontId="0" fillId="0" borderId="14" xfId="0" applyBorder="1"/>
    <xf numFmtId="0" fontId="1" fillId="0" borderId="1" xfId="0" applyFont="1" applyBorder="1"/>
    <xf numFmtId="0" fontId="1" fillId="0" borderId="4" xfId="0" applyFont="1" applyBorder="1"/>
    <xf numFmtId="0" fontId="10" fillId="0" borderId="6" xfId="0" applyFont="1" applyBorder="1" applyAlignment="1">
      <alignment horizontal="center" wrapText="1"/>
    </xf>
    <xf numFmtId="0" fontId="17" fillId="0" borderId="6" xfId="0" applyFont="1" applyBorder="1"/>
    <xf numFmtId="0" fontId="10" fillId="0" borderId="13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9" xfId="0" applyFont="1" applyBorder="1"/>
    <xf numFmtId="0" fontId="9" fillId="0" borderId="0" xfId="0" applyFont="1" applyAlignment="1">
      <alignment horizontal="center"/>
    </xf>
    <xf numFmtId="21" fontId="0" fillId="0" borderId="6" xfId="0" applyNumberFormat="1" applyBorder="1"/>
    <xf numFmtId="0" fontId="0" fillId="2" borderId="6" xfId="0" applyFill="1" applyBorder="1"/>
    <xf numFmtId="21" fontId="0" fillId="0" borderId="47" xfId="0" applyNumberFormat="1" applyBorder="1"/>
    <xf numFmtId="0" fontId="10" fillId="3" borderId="22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29" xfId="0" applyBorder="1" applyAlignment="1">
      <alignment horizontal="right"/>
    </xf>
    <xf numFmtId="0" fontId="0" fillId="0" borderId="62" xfId="0" applyBorder="1"/>
    <xf numFmtId="0" fontId="1" fillId="3" borderId="19" xfId="0" applyFont="1" applyFill="1" applyBorder="1"/>
    <xf numFmtId="0" fontId="1" fillId="3" borderId="48" xfId="0" applyFont="1" applyFill="1" applyBorder="1"/>
    <xf numFmtId="0" fontId="1" fillId="3" borderId="29" xfId="0" applyFont="1" applyFill="1" applyBorder="1"/>
    <xf numFmtId="21" fontId="0" fillId="0" borderId="43" xfId="0" applyNumberFormat="1" applyBorder="1"/>
    <xf numFmtId="0" fontId="1" fillId="0" borderId="10" xfId="0" applyFont="1" applyBorder="1"/>
    <xf numFmtId="21" fontId="1" fillId="0" borderId="10" xfId="0" applyNumberFormat="1" applyFont="1" applyBorder="1"/>
    <xf numFmtId="21" fontId="1" fillId="0" borderId="12" xfId="0" applyNumberFormat="1" applyFont="1" applyBorder="1"/>
    <xf numFmtId="0" fontId="17" fillId="0" borderId="57" xfId="0" applyFont="1" applyBorder="1"/>
    <xf numFmtId="0" fontId="1" fillId="0" borderId="19" xfId="0" applyFont="1" applyBorder="1" applyAlignment="1">
      <alignment wrapText="1"/>
    </xf>
    <xf numFmtId="0" fontId="1" fillId="3" borderId="29" xfId="0" applyFont="1" applyFill="1" applyBorder="1" applyAlignment="1">
      <alignment wrapText="1"/>
    </xf>
    <xf numFmtId="0" fontId="1" fillId="3" borderId="63" xfId="0" applyFont="1" applyFill="1" applyBorder="1" applyAlignment="1">
      <alignment horizontal="center" wrapText="1"/>
    </xf>
    <xf numFmtId="164" fontId="38" fillId="6" borderId="14" xfId="1" applyNumberFormat="1" applyFont="1" applyBorder="1"/>
    <xf numFmtId="164" fontId="38" fillId="6" borderId="6" xfId="1" applyNumberFormat="1" applyFont="1" applyBorder="1"/>
    <xf numFmtId="164" fontId="39" fillId="0" borderId="6" xfId="0" applyNumberFormat="1" applyFont="1" applyBorder="1"/>
    <xf numFmtId="0" fontId="0" fillId="0" borderId="3" xfId="0" applyBorder="1"/>
    <xf numFmtId="0" fontId="0" fillId="0" borderId="32" xfId="0" applyBorder="1"/>
    <xf numFmtId="164" fontId="3" fillId="6" borderId="14" xfId="1" applyNumberFormat="1" applyFont="1" applyBorder="1"/>
    <xf numFmtId="164" fontId="3" fillId="6" borderId="6" xfId="1" applyNumberFormat="1" applyFont="1" applyBorder="1"/>
    <xf numFmtId="164" fontId="3" fillId="6" borderId="62" xfId="1" applyNumberFormat="1" applyFont="1" applyBorder="1"/>
    <xf numFmtId="164" fontId="40" fillId="6" borderId="32" xfId="1" applyNumberFormat="1" applyFont="1" applyBorder="1"/>
    <xf numFmtId="166" fontId="3" fillId="6" borderId="6" xfId="3" applyFont="1" applyFill="1" applyBorder="1"/>
    <xf numFmtId="166" fontId="0" fillId="0" borderId="0" xfId="0" applyNumberFormat="1"/>
    <xf numFmtId="0" fontId="0" fillId="0" borderId="22" xfId="0" applyBorder="1"/>
    <xf numFmtId="167" fontId="3" fillId="6" borderId="6" xfId="1" applyNumberFormat="1" applyFont="1" applyBorder="1"/>
    <xf numFmtId="167" fontId="0" fillId="0" borderId="0" xfId="0" applyNumberFormat="1"/>
    <xf numFmtId="167" fontId="3" fillId="6" borderId="13" xfId="1" applyNumberFormat="1" applyFont="1" applyBorder="1"/>
    <xf numFmtId="0" fontId="0" fillId="0" borderId="64" xfId="0" applyBorder="1"/>
    <xf numFmtId="164" fontId="3" fillId="6" borderId="61" xfId="1" applyNumberFormat="1" applyFont="1" applyBorder="1"/>
    <xf numFmtId="164" fontId="3" fillId="6" borderId="43" xfId="1" applyNumberFormat="1" applyFont="1" applyBorder="1"/>
    <xf numFmtId="164" fontId="3" fillId="6" borderId="48" xfId="1" applyNumberFormat="1" applyFont="1" applyBorder="1"/>
    <xf numFmtId="164" fontId="3" fillId="6" borderId="41" xfId="1" applyNumberFormat="1" applyFont="1" applyBorder="1"/>
    <xf numFmtId="164" fontId="0" fillId="0" borderId="13" xfId="0" applyNumberFormat="1" applyBorder="1"/>
    <xf numFmtId="164" fontId="3" fillId="6" borderId="13" xfId="1" applyNumberFormat="1" applyFont="1" applyBorder="1"/>
    <xf numFmtId="164" fontId="3" fillId="6" borderId="7" xfId="1" applyNumberFormat="1" applyFont="1" applyBorder="1"/>
    <xf numFmtId="164" fontId="3" fillId="0" borderId="7" xfId="1" applyNumberFormat="1" applyFont="1" applyFill="1" applyBorder="1"/>
    <xf numFmtId="166" fontId="3" fillId="6" borderId="7" xfId="3" applyFont="1" applyFill="1" applyBorder="1"/>
    <xf numFmtId="166" fontId="0" fillId="0" borderId="13" xfId="0" applyNumberFormat="1" applyBorder="1"/>
    <xf numFmtId="167" fontId="3" fillId="6" borderId="7" xfId="1" applyNumberFormat="1" applyFont="1" applyBorder="1"/>
    <xf numFmtId="9" fontId="0" fillId="0" borderId="13" xfId="0" applyNumberFormat="1" applyBorder="1"/>
    <xf numFmtId="0" fontId="1" fillId="3" borderId="27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0" xfId="0" applyFont="1" applyBorder="1" applyAlignment="1">
      <alignment wrapText="1"/>
    </xf>
    <xf numFmtId="0" fontId="1" fillId="3" borderId="21" xfId="0" applyFont="1" applyFill="1" applyBorder="1" applyAlignment="1">
      <alignment wrapText="1"/>
    </xf>
    <xf numFmtId="0" fontId="1" fillId="3" borderId="42" xfId="0" applyFont="1" applyFill="1" applyBorder="1" applyAlignment="1">
      <alignment horizontal="center" wrapText="1"/>
    </xf>
    <xf numFmtId="0" fontId="0" fillId="0" borderId="54" xfId="0" applyBorder="1"/>
    <xf numFmtId="164" fontId="3" fillId="6" borderId="44" xfId="1" applyNumberFormat="1" applyFont="1" applyBorder="1"/>
    <xf numFmtId="164" fontId="0" fillId="0" borderId="55" xfId="0" applyNumberFormat="1" applyBorder="1"/>
    <xf numFmtId="164" fontId="0" fillId="0" borderId="8" xfId="0" applyNumberFormat="1" applyBorder="1"/>
    <xf numFmtId="167" fontId="3" fillId="6" borderId="10" xfId="1" applyNumberFormat="1" applyFont="1" applyBorder="1"/>
    <xf numFmtId="167" fontId="3" fillId="6" borderId="11" xfId="1" applyNumberFormat="1" applyFont="1" applyBorder="1"/>
    <xf numFmtId="0" fontId="0" fillId="0" borderId="65" xfId="0" applyBorder="1"/>
    <xf numFmtId="0" fontId="42" fillId="0" borderId="0" xfId="0" applyFont="1"/>
    <xf numFmtId="0" fontId="26" fillId="13" borderId="42" xfId="0" applyFont="1" applyFill="1" applyBorder="1" applyAlignment="1">
      <alignment vertical="center"/>
    </xf>
    <xf numFmtId="0" fontId="26" fillId="13" borderId="31" xfId="0" applyFont="1" applyFill="1" applyBorder="1" applyAlignment="1">
      <alignment horizontal="right" vertical="center"/>
    </xf>
    <xf numFmtId="0" fontId="26" fillId="13" borderId="13" xfId="0" applyFont="1" applyFill="1" applyBorder="1" applyAlignment="1">
      <alignment vertical="center"/>
    </xf>
    <xf numFmtId="0" fontId="27" fillId="0" borderId="13" xfId="0" applyFont="1" applyBorder="1" applyAlignment="1">
      <alignment vertical="center"/>
    </xf>
    <xf numFmtId="3" fontId="27" fillId="0" borderId="26" xfId="0" applyNumberFormat="1" applyFont="1" applyBorder="1" applyAlignment="1">
      <alignment horizontal="right" vertical="center"/>
    </xf>
    <xf numFmtId="0" fontId="27" fillId="0" borderId="37" xfId="0" applyFont="1" applyBorder="1" applyAlignment="1">
      <alignment vertical="center"/>
    </xf>
    <xf numFmtId="0" fontId="27" fillId="0" borderId="35" xfId="0" applyFont="1" applyBorder="1" applyAlignment="1">
      <alignment horizontal="right" vertical="center"/>
    </xf>
    <xf numFmtId="0" fontId="27" fillId="0" borderId="22" xfId="0" applyFont="1" applyBorder="1" applyAlignment="1">
      <alignment vertical="center"/>
    </xf>
    <xf numFmtId="10" fontId="27" fillId="0" borderId="26" xfId="0" applyNumberFormat="1" applyFont="1" applyBorder="1" applyAlignment="1">
      <alignment horizontal="right" vertical="center"/>
    </xf>
    <xf numFmtId="3" fontId="27" fillId="0" borderId="35" xfId="0" applyNumberFormat="1" applyFont="1" applyBorder="1" applyAlignment="1">
      <alignment horizontal="right" vertical="center"/>
    </xf>
    <xf numFmtId="0" fontId="27" fillId="0" borderId="34" xfId="0" applyFont="1" applyBorder="1" applyAlignment="1">
      <alignment vertical="center"/>
    </xf>
    <xf numFmtId="0" fontId="27" fillId="0" borderId="37" xfId="0" applyFont="1" applyBorder="1" applyAlignment="1">
      <alignment horizontal="right" vertical="center"/>
    </xf>
    <xf numFmtId="10" fontId="27" fillId="0" borderId="35" xfId="0" applyNumberFormat="1" applyFont="1" applyBorder="1" applyAlignment="1">
      <alignment horizontal="right" vertical="center"/>
    </xf>
    <xf numFmtId="0" fontId="42" fillId="0" borderId="0" xfId="0" applyFont="1" applyAlignment="1">
      <alignment vertical="center"/>
    </xf>
    <xf numFmtId="0" fontId="27" fillId="0" borderId="63" xfId="0" applyFont="1" applyBorder="1" applyAlignment="1">
      <alignment vertical="center"/>
    </xf>
    <xf numFmtId="0" fontId="27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vertical="center"/>
    </xf>
    <xf numFmtId="0" fontId="27" fillId="0" borderId="35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26" fillId="0" borderId="27" xfId="0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1" fillId="0" borderId="14" xfId="0" applyFont="1" applyBorder="1"/>
    <xf numFmtId="0" fontId="1" fillId="0" borderId="60" xfId="0" applyFont="1" applyBorder="1"/>
    <xf numFmtId="0" fontId="1" fillId="0" borderId="62" xfId="0" applyFont="1" applyBorder="1"/>
    <xf numFmtId="0" fontId="0" fillId="0" borderId="66" xfId="0" applyBorder="1"/>
    <xf numFmtId="0" fontId="0" fillId="0" borderId="55" xfId="0" applyBorder="1"/>
    <xf numFmtId="0" fontId="1" fillId="0" borderId="19" xfId="0" applyFont="1" applyBorder="1"/>
    <xf numFmtId="0" fontId="0" fillId="9" borderId="36" xfId="0" applyFill="1" applyBorder="1"/>
    <xf numFmtId="0" fontId="1" fillId="0" borderId="23" xfId="0" applyFont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27" fillId="0" borderId="67" xfId="0" applyFont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6" fillId="0" borderId="67" xfId="0" applyFont="1" applyBorder="1" applyAlignment="1">
      <alignment horizontal="right" vertical="center"/>
    </xf>
    <xf numFmtId="0" fontId="26" fillId="0" borderId="68" xfId="0" applyFont="1" applyBorder="1" applyAlignment="1">
      <alignment horizontal="right" vertical="center" wrapText="1"/>
    </xf>
    <xf numFmtId="0" fontId="27" fillId="0" borderId="68" xfId="0" applyFont="1" applyBorder="1" applyAlignment="1">
      <alignment vertical="center" wrapText="1"/>
    </xf>
    <xf numFmtId="0" fontId="27" fillId="0" borderId="68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6" fillId="0" borderId="67" xfId="0" applyFont="1" applyBorder="1" applyAlignment="1">
      <alignment horizontal="right" vertical="center" wrapText="1"/>
    </xf>
    <xf numFmtId="0" fontId="27" fillId="0" borderId="67" xfId="0" applyFont="1" applyBorder="1" applyAlignment="1">
      <alignment vertical="center" wrapText="1"/>
    </xf>
    <xf numFmtId="0" fontId="27" fillId="0" borderId="67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right" vertical="center" wrapText="1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0" fillId="2" borderId="48" xfId="0" applyFill="1" applyBorder="1"/>
    <xf numFmtId="0" fontId="0" fillId="0" borderId="26" xfId="0" applyBorder="1"/>
    <xf numFmtId="0" fontId="30" fillId="0" borderId="37" xfId="0" applyFont="1" applyBorder="1" applyAlignment="1">
      <alignment horizontal="right" vertical="center"/>
    </xf>
    <xf numFmtId="0" fontId="36" fillId="0" borderId="14" xfId="0" applyFont="1" applyBorder="1" applyAlignment="1">
      <alignment vertical="center" wrapText="1"/>
    </xf>
    <xf numFmtId="0" fontId="36" fillId="0" borderId="60" xfId="0" applyFont="1" applyBorder="1" applyAlignment="1">
      <alignment vertical="center" wrapText="1"/>
    </xf>
    <xf numFmtId="0" fontId="35" fillId="0" borderId="60" xfId="0" applyFont="1" applyBorder="1" applyAlignment="1">
      <alignment vertical="center" wrapText="1"/>
    </xf>
    <xf numFmtId="0" fontId="34" fillId="0" borderId="60" xfId="0" applyFont="1" applyBorder="1" applyAlignment="1">
      <alignment vertical="center" wrapText="1"/>
    </xf>
    <xf numFmtId="0" fontId="36" fillId="0" borderId="62" xfId="0" applyFont="1" applyBorder="1" applyAlignment="1">
      <alignment vertical="center" wrapText="1"/>
    </xf>
    <xf numFmtId="0" fontId="1" fillId="0" borderId="42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8" xfId="0" applyNumberFormat="1" applyBorder="1"/>
    <xf numFmtId="3" fontId="0" fillId="0" borderId="12" xfId="0" applyNumberFormat="1" applyBorder="1"/>
    <xf numFmtId="0" fontId="13" fillId="0" borderId="14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37" xfId="0" applyFont="1" applyBorder="1" applyAlignment="1">
      <alignment wrapText="1"/>
    </xf>
    <xf numFmtId="0" fontId="0" fillId="0" borderId="33" xfId="0" applyBorder="1"/>
    <xf numFmtId="0" fontId="0" fillId="0" borderId="69" xfId="0" applyBorder="1"/>
    <xf numFmtId="0" fontId="0" fillId="0" borderId="70" xfId="0" applyBorder="1"/>
    <xf numFmtId="0" fontId="47" fillId="13" borderId="13" xfId="0" applyFont="1" applyFill="1" applyBorder="1" applyAlignment="1">
      <alignment vertical="center"/>
    </xf>
    <xf numFmtId="0" fontId="26" fillId="13" borderId="63" xfId="0" applyFont="1" applyFill="1" applyBorder="1" applyAlignment="1">
      <alignment vertical="center"/>
    </xf>
    <xf numFmtId="0" fontId="26" fillId="13" borderId="28" xfId="0" applyFont="1" applyFill="1" applyBorder="1" applyAlignment="1">
      <alignment horizontal="right" vertical="center"/>
    </xf>
    <xf numFmtId="0" fontId="47" fillId="13" borderId="37" xfId="0" applyFont="1" applyFill="1" applyBorder="1" applyAlignment="1">
      <alignment vertical="center"/>
    </xf>
    <xf numFmtId="0" fontId="26" fillId="14" borderId="71" xfId="0" applyFont="1" applyFill="1" applyBorder="1" applyAlignment="1">
      <alignment horizontal="center" vertical="center"/>
    </xf>
    <xf numFmtId="0" fontId="27" fillId="15" borderId="72" xfId="0" applyFont="1" applyFill="1" applyBorder="1" applyAlignment="1">
      <alignment horizontal="center" vertical="center" wrapText="1"/>
    </xf>
    <xf numFmtId="0" fontId="27" fillId="16" borderId="72" xfId="0" applyFont="1" applyFill="1" applyBorder="1" applyAlignment="1">
      <alignment horizontal="center" vertical="center" wrapText="1"/>
    </xf>
    <xf numFmtId="0" fontId="26" fillId="14" borderId="73" xfId="0" applyFont="1" applyFill="1" applyBorder="1" applyAlignment="1">
      <alignment horizontal="center" vertical="center"/>
    </xf>
    <xf numFmtId="0" fontId="26" fillId="14" borderId="74" xfId="0" applyFont="1" applyFill="1" applyBorder="1" applyAlignment="1">
      <alignment horizontal="center" vertical="center"/>
    </xf>
    <xf numFmtId="0" fontId="26" fillId="14" borderId="75" xfId="0" applyFont="1" applyFill="1" applyBorder="1" applyAlignment="1">
      <alignment vertical="center" wrapText="1"/>
    </xf>
    <xf numFmtId="0" fontId="27" fillId="15" borderId="72" xfId="0" applyFont="1" applyFill="1" applyBorder="1" applyAlignment="1">
      <alignment vertical="center" wrapText="1"/>
    </xf>
    <xf numFmtId="0" fontId="27" fillId="16" borderId="72" xfId="0" applyFont="1" applyFill="1" applyBorder="1" applyAlignment="1">
      <alignment vertical="center" wrapText="1"/>
    </xf>
    <xf numFmtId="0" fontId="26" fillId="0" borderId="71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5" xfId="0" applyFont="1" applyBorder="1" applyAlignment="1">
      <alignment horizontal="right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right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/>
    </xf>
    <xf numFmtId="0" fontId="17" fillId="0" borderId="4" xfId="0" applyFont="1" applyBorder="1"/>
    <xf numFmtId="0" fontId="1" fillId="5" borderId="30" xfId="0" applyFont="1" applyFill="1" applyBorder="1"/>
    <xf numFmtId="0" fontId="1" fillId="5" borderId="32" xfId="0" applyFont="1" applyFill="1" applyBorder="1"/>
    <xf numFmtId="0" fontId="1" fillId="0" borderId="20" xfId="0" applyFont="1" applyBorder="1"/>
    <xf numFmtId="0" fontId="1" fillId="0" borderId="21" xfId="0" applyFont="1" applyBorder="1"/>
    <xf numFmtId="0" fontId="9" fillId="0" borderId="42" xfId="0" applyFont="1" applyBorder="1" applyAlignment="1">
      <alignment vertical="center"/>
    </xf>
    <xf numFmtId="0" fontId="30" fillId="0" borderId="26" xfId="0" applyFont="1" applyBorder="1" applyAlignment="1">
      <alignment vertical="center"/>
    </xf>
    <xf numFmtId="0" fontId="36" fillId="0" borderId="13" xfId="0" applyFont="1" applyBorder="1" applyAlignment="1">
      <alignment vertical="center" wrapText="1"/>
    </xf>
    <xf numFmtId="0" fontId="49" fillId="0" borderId="35" xfId="0" applyFont="1" applyBorder="1" applyAlignment="1">
      <alignment horizontal="right" vertical="center"/>
    </xf>
    <xf numFmtId="0" fontId="36" fillId="0" borderId="37" xfId="0" applyFont="1" applyBorder="1" applyAlignment="1">
      <alignment vertical="center" wrapText="1"/>
    </xf>
    <xf numFmtId="0" fontId="36" fillId="0" borderId="63" xfId="0" applyFont="1" applyBorder="1" applyAlignment="1">
      <alignment vertical="center" wrapText="1"/>
    </xf>
    <xf numFmtId="0" fontId="49" fillId="0" borderId="28" xfId="0" applyFont="1" applyBorder="1" applyAlignment="1">
      <alignment horizontal="right" vertical="center"/>
    </xf>
    <xf numFmtId="0" fontId="30" fillId="0" borderId="13" xfId="0" applyFont="1" applyBorder="1" applyAlignment="1">
      <alignment horizontal="right" vertical="center"/>
    </xf>
    <xf numFmtId="0" fontId="30" fillId="0" borderId="26" xfId="0" applyFont="1" applyBorder="1" applyAlignment="1">
      <alignment horizontal="right" vertical="center"/>
    </xf>
    <xf numFmtId="0" fontId="9" fillId="0" borderId="6" xfId="0" applyFont="1" applyBorder="1"/>
    <xf numFmtId="0" fontId="27" fillId="17" borderId="76" xfId="0" applyFont="1" applyFill="1" applyBorder="1" applyAlignment="1">
      <alignment horizontal="right" vertical="center" wrapText="1"/>
    </xf>
    <xf numFmtId="0" fontId="42" fillId="17" borderId="76" xfId="0" applyFont="1" applyFill="1" applyBorder="1" applyAlignment="1">
      <alignment vertical="top" wrapText="1"/>
    </xf>
    <xf numFmtId="0" fontId="26" fillId="18" borderId="77" xfId="0" applyFont="1" applyFill="1" applyBorder="1" applyAlignment="1">
      <alignment horizontal="center" vertical="center" wrapText="1"/>
    </xf>
    <xf numFmtId="0" fontId="26" fillId="18" borderId="78" xfId="0" applyFont="1" applyFill="1" applyBorder="1" applyAlignment="1">
      <alignment horizontal="center" vertical="center" wrapText="1"/>
    </xf>
    <xf numFmtId="0" fontId="26" fillId="18" borderId="79" xfId="0" applyFont="1" applyFill="1" applyBorder="1" applyAlignment="1">
      <alignment horizontal="center" vertical="center" wrapText="1"/>
    </xf>
    <xf numFmtId="0" fontId="27" fillId="17" borderId="80" xfId="0" applyFont="1" applyFill="1" applyBorder="1" applyAlignment="1">
      <alignment vertical="center" wrapText="1"/>
    </xf>
    <xf numFmtId="0" fontId="27" fillId="17" borderId="81" xfId="0" applyFont="1" applyFill="1" applyBorder="1" applyAlignment="1">
      <alignment horizontal="right" vertical="center" wrapText="1"/>
    </xf>
    <xf numFmtId="0" fontId="27" fillId="17" borderId="82" xfId="0" applyFont="1" applyFill="1" applyBorder="1" applyAlignment="1">
      <alignment vertical="center" wrapText="1"/>
    </xf>
    <xf numFmtId="0" fontId="27" fillId="17" borderId="83" xfId="0" applyFont="1" applyFill="1" applyBorder="1" applyAlignment="1">
      <alignment horizontal="right" vertical="center" wrapText="1"/>
    </xf>
    <xf numFmtId="0" fontId="27" fillId="17" borderId="84" xfId="0" applyFont="1" applyFill="1" applyBorder="1" applyAlignment="1">
      <alignment horizontal="right" vertical="center" wrapText="1"/>
    </xf>
    <xf numFmtId="0" fontId="17" fillId="0" borderId="19" xfId="0" applyFont="1" applyBorder="1"/>
    <xf numFmtId="0" fontId="17" fillId="0" borderId="48" xfId="0" applyFont="1" applyBorder="1"/>
    <xf numFmtId="0" fontId="17" fillId="0" borderId="29" xfId="0" applyFont="1" applyBorder="1"/>
    <xf numFmtId="0" fontId="50" fillId="17" borderId="82" xfId="0" applyFont="1" applyFill="1" applyBorder="1" applyAlignment="1">
      <alignment vertical="center" wrapText="1"/>
    </xf>
    <xf numFmtId="0" fontId="50" fillId="17" borderId="83" xfId="0" applyFont="1" applyFill="1" applyBorder="1" applyAlignment="1">
      <alignment horizontal="right" vertical="center" wrapText="1"/>
    </xf>
    <xf numFmtId="0" fontId="50" fillId="17" borderId="84" xfId="0" applyFont="1" applyFill="1" applyBorder="1" applyAlignment="1">
      <alignment horizontal="right" vertical="center" wrapText="1"/>
    </xf>
    <xf numFmtId="0" fontId="24" fillId="0" borderId="16" xfId="0" applyFont="1" applyBorder="1"/>
    <xf numFmtId="0" fontId="24" fillId="0" borderId="2" xfId="0" applyFont="1" applyBorder="1"/>
    <xf numFmtId="0" fontId="24" fillId="0" borderId="4" xfId="0" applyFont="1" applyBorder="1"/>
    <xf numFmtId="0" fontId="24" fillId="0" borderId="60" xfId="0" applyFont="1" applyBorder="1"/>
    <xf numFmtId="0" fontId="24" fillId="0" borderId="62" xfId="0" applyFont="1" applyBorder="1"/>
    <xf numFmtId="0" fontId="0" fillId="2" borderId="63" xfId="0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6" xfId="0" applyFont="1" applyFill="1" applyBorder="1"/>
    <xf numFmtId="0" fontId="1" fillId="0" borderId="19" xfId="0" applyFont="1" applyBorder="1"/>
    <xf numFmtId="0" fontId="1" fillId="0" borderId="48" xfId="0" applyFont="1" applyBorder="1"/>
    <xf numFmtId="0" fontId="1" fillId="0" borderId="29" xfId="0" applyFont="1" applyBorder="1"/>
    <xf numFmtId="0" fontId="1" fillId="0" borderId="19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2" xfId="0" applyFont="1" applyBorder="1"/>
    <xf numFmtId="0" fontId="1" fillId="0" borderId="23" xfId="0" applyFont="1" applyBorder="1"/>
    <xf numFmtId="0" fontId="1" fillId="0" borderId="26" xfId="0" applyFont="1" applyBorder="1"/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24" fillId="0" borderId="22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44" fillId="12" borderId="0" xfId="0" applyFont="1" applyFill="1" applyAlignment="1">
      <alignment horizontal="center" vertical="center"/>
    </xf>
    <xf numFmtId="0" fontId="44" fillId="12" borderId="22" xfId="0" applyFont="1" applyFill="1" applyBorder="1" applyAlignment="1">
      <alignment horizontal="center" vertical="center"/>
    </xf>
    <xf numFmtId="0" fontId="44" fillId="12" borderId="23" xfId="0" applyFont="1" applyFill="1" applyBorder="1" applyAlignment="1">
      <alignment horizontal="center" vertical="center"/>
    </xf>
    <xf numFmtId="0" fontId="44" fillId="12" borderId="26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/>
    </xf>
    <xf numFmtId="0" fontId="19" fillId="0" borderId="54" xfId="0" applyFont="1" applyBorder="1" applyAlignment="1">
      <alignment horizontal="center"/>
    </xf>
    <xf numFmtId="0" fontId="19" fillId="0" borderId="31" xfId="0" applyFont="1" applyBorder="1" applyAlignment="1">
      <alignment horizontal="center"/>
    </xf>
  </cellXfs>
  <cellStyles count="4">
    <cellStyle name="CCS_TimeFormat" xfId="3" xr:uid="{00000000-0005-0000-0000-000000000000}"/>
    <cellStyle name="Normal" xfId="0" builtinId="0"/>
    <cellStyle name="Normal 2" xfId="1" xr:uid="{00000000-0005-0000-0000-000002000000}"/>
    <cellStyle name="Percentat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Visites per hores-</a:t>
            </a:r>
            <a:r>
              <a:rPr lang="ca-ES" b="1" baseline="0"/>
              <a:t> 2022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'Dades anuals per hores'!$A$6</c:f>
              <c:strCache>
                <c:ptCount val="1"/>
                <c:pt idx="0">
                  <c:v>OAC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'Dades anuals per hores'!$B$4:$L$4</c:f>
              <c:numCache>
                <c:formatCode>General</c:formatCode>
                <c:ptCount val="11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</c:numCache>
            </c:numRef>
          </c:cat>
          <c:val>
            <c:numRef>
              <c:f>'Dades anuals per hores'!$B$6:$L$6</c:f>
              <c:numCache>
                <c:formatCode>General</c:formatCode>
                <c:ptCount val="11"/>
                <c:pt idx="0">
                  <c:v>1617</c:v>
                </c:pt>
                <c:pt idx="1">
                  <c:v>2244</c:v>
                </c:pt>
                <c:pt idx="2">
                  <c:v>2928</c:v>
                </c:pt>
                <c:pt idx="3">
                  <c:v>3368</c:v>
                </c:pt>
                <c:pt idx="4">
                  <c:v>3183</c:v>
                </c:pt>
                <c:pt idx="5">
                  <c:v>1971</c:v>
                </c:pt>
                <c:pt idx="6">
                  <c:v>0</c:v>
                </c:pt>
                <c:pt idx="7">
                  <c:v>8</c:v>
                </c:pt>
                <c:pt idx="8">
                  <c:v>455</c:v>
                </c:pt>
                <c:pt idx="9">
                  <c:v>442</c:v>
                </c:pt>
                <c:pt idx="10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0A-4545-8DC8-6798525CB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177856"/>
        <c:axId val="1251793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'Dades anuals per hores'!$A$5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'Dades anuals per hores'!$B$4:$L$4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</c:v>
                      </c:pt>
                      <c:pt idx="1">
                        <c:v>9</c:v>
                      </c:pt>
                      <c:pt idx="2">
                        <c:v>10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14</c:v>
                      </c:pt>
                      <c:pt idx="7">
                        <c:v>15</c:v>
                      </c:pt>
                      <c:pt idx="8">
                        <c:v>16</c:v>
                      </c:pt>
                      <c:pt idx="9">
                        <c:v>17</c:v>
                      </c:pt>
                      <c:pt idx="10">
                        <c:v>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'Dades anuals per hores'!$B$5:$L$5</c15:sqref>
                        </c15:formulaRef>
                      </c:ext>
                    </c:extLst>
                    <c:numCache>
                      <c:formatCode>General</c:formatCode>
                      <c:ptCount val="1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B0A-4545-8DC8-6798525CBAD4}"/>
                  </c:ext>
                </c:extLst>
              </c15:ser>
            </c15:filteredBarSeries>
          </c:ext>
        </c:extLst>
      </c:barChart>
      <c:catAx>
        <c:axId val="12517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5179392"/>
        <c:crosses val="autoZero"/>
        <c:auto val="1"/>
        <c:lblAlgn val="ctr"/>
        <c:lblOffset val="100"/>
        <c:noMultiLvlLbl val="0"/>
      </c:catAx>
      <c:valAx>
        <c:axId val="12517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517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Tràmits gestionats com "Extres"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mesos i cues'!$J$2</c:f>
              <c:strCache>
                <c:ptCount val="1"/>
                <c:pt idx="0">
                  <c:v>Extres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'per mesos i cues'!$J$3:$J$14</c:f>
              <c:numCache>
                <c:formatCode>General</c:formatCode>
                <c:ptCount val="12"/>
                <c:pt idx="0">
                  <c:v>399</c:v>
                </c:pt>
                <c:pt idx="1">
                  <c:v>373</c:v>
                </c:pt>
                <c:pt idx="2">
                  <c:v>426</c:v>
                </c:pt>
                <c:pt idx="3">
                  <c:v>240</c:v>
                </c:pt>
                <c:pt idx="4">
                  <c:v>449</c:v>
                </c:pt>
                <c:pt idx="5">
                  <c:v>192</c:v>
                </c:pt>
                <c:pt idx="6">
                  <c:v>279</c:v>
                </c:pt>
                <c:pt idx="7">
                  <c:v>194</c:v>
                </c:pt>
                <c:pt idx="8">
                  <c:v>246</c:v>
                </c:pt>
                <c:pt idx="9">
                  <c:v>225</c:v>
                </c:pt>
                <c:pt idx="10">
                  <c:v>242</c:v>
                </c:pt>
                <c:pt idx="1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8-464F-87F2-7790E744D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5619128"/>
        <c:axId val="555618472"/>
      </c:barChart>
      <c:catAx>
        <c:axId val="55561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5618472"/>
        <c:crosses val="autoZero"/>
        <c:auto val="1"/>
        <c:lblAlgn val="ctr"/>
        <c:lblOffset val="100"/>
        <c:noMultiLvlLbl val="0"/>
      </c:catAx>
      <c:valAx>
        <c:axId val="555618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5619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Visites mensuals per cues-2022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mesos i cues'!$C$2</c:f>
              <c:strCache>
                <c:ptCount val="1"/>
                <c:pt idx="0">
                  <c:v>cites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 mesos i cues'!$B$3:$B$14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'per mesos i cues'!$C$3:$C$14</c:f>
              <c:numCache>
                <c:formatCode>General</c:formatCode>
                <c:ptCount val="12"/>
                <c:pt idx="0">
                  <c:v>438</c:v>
                </c:pt>
                <c:pt idx="1">
                  <c:v>428</c:v>
                </c:pt>
                <c:pt idx="2">
                  <c:v>469</c:v>
                </c:pt>
                <c:pt idx="3">
                  <c:v>505</c:v>
                </c:pt>
                <c:pt idx="4">
                  <c:v>615</c:v>
                </c:pt>
                <c:pt idx="5">
                  <c:v>546</c:v>
                </c:pt>
                <c:pt idx="6">
                  <c:v>567</c:v>
                </c:pt>
                <c:pt idx="7">
                  <c:v>464</c:v>
                </c:pt>
                <c:pt idx="8">
                  <c:v>684</c:v>
                </c:pt>
                <c:pt idx="9">
                  <c:v>571</c:v>
                </c:pt>
                <c:pt idx="10">
                  <c:v>555</c:v>
                </c:pt>
                <c:pt idx="11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C-4377-8372-83FBB34CDA83}"/>
            </c:ext>
          </c:extLst>
        </c:ser>
        <c:ser>
          <c:idx val="1"/>
          <c:order val="1"/>
          <c:tx>
            <c:strRef>
              <c:f>'per mesos i cues'!$D$2</c:f>
              <c:strCache>
                <c:ptCount val="1"/>
                <c:pt idx="0">
                  <c:v>Atenció ràpida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 mesos i cues'!$B$3:$B$14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'per mesos i cues'!$D$3:$D$14</c:f>
              <c:numCache>
                <c:formatCode>General</c:formatCode>
                <c:ptCount val="12"/>
                <c:pt idx="0">
                  <c:v>595</c:v>
                </c:pt>
                <c:pt idx="1">
                  <c:v>635</c:v>
                </c:pt>
                <c:pt idx="2">
                  <c:v>706</c:v>
                </c:pt>
                <c:pt idx="3">
                  <c:v>510</c:v>
                </c:pt>
                <c:pt idx="4">
                  <c:v>789</c:v>
                </c:pt>
                <c:pt idx="5">
                  <c:v>671</c:v>
                </c:pt>
                <c:pt idx="6">
                  <c:v>653</c:v>
                </c:pt>
                <c:pt idx="7">
                  <c:v>498</c:v>
                </c:pt>
                <c:pt idx="8">
                  <c:v>938</c:v>
                </c:pt>
                <c:pt idx="9">
                  <c:v>922</c:v>
                </c:pt>
                <c:pt idx="10">
                  <c:v>928</c:v>
                </c:pt>
                <c:pt idx="11">
                  <c:v>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C-4377-8372-83FBB34CDA83}"/>
            </c:ext>
          </c:extLst>
        </c:ser>
        <c:ser>
          <c:idx val="2"/>
          <c:order val="2"/>
          <c:tx>
            <c:strRef>
              <c:f>'per mesos i cues'!$E$2</c:f>
              <c:strCache>
                <c:ptCount val="1"/>
                <c:pt idx="0">
                  <c:v>Extres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 mesos i cues'!$B$3:$B$14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'per mesos i cues'!$E$3:$E$14</c:f>
              <c:numCache>
                <c:formatCode>General</c:formatCode>
                <c:ptCount val="12"/>
                <c:pt idx="0">
                  <c:v>190</c:v>
                </c:pt>
                <c:pt idx="1">
                  <c:v>178</c:v>
                </c:pt>
                <c:pt idx="2">
                  <c:v>161</c:v>
                </c:pt>
                <c:pt idx="3">
                  <c:v>100</c:v>
                </c:pt>
                <c:pt idx="4">
                  <c:v>271</c:v>
                </c:pt>
                <c:pt idx="5">
                  <c:v>91</c:v>
                </c:pt>
                <c:pt idx="6">
                  <c:v>149</c:v>
                </c:pt>
                <c:pt idx="7">
                  <c:v>100</c:v>
                </c:pt>
                <c:pt idx="8">
                  <c:v>136</c:v>
                </c:pt>
                <c:pt idx="9">
                  <c:v>147</c:v>
                </c:pt>
                <c:pt idx="10">
                  <c:v>108</c:v>
                </c:pt>
                <c:pt idx="1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7C-4377-8372-83FBB34CD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213832"/>
        <c:axId val="562211864"/>
      </c:barChart>
      <c:catAx>
        <c:axId val="562213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2211864"/>
        <c:crosses val="autoZero"/>
        <c:auto val="1"/>
        <c:lblAlgn val="ctr"/>
        <c:lblOffset val="100"/>
        <c:noMultiLvlLbl val="0"/>
      </c:catAx>
      <c:valAx>
        <c:axId val="56221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2213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Tràmits mensuals per cues-2021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mesos i cues'!$H$2</c:f>
              <c:strCache>
                <c:ptCount val="1"/>
                <c:pt idx="0">
                  <c:v>Cites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'per mesos i cues'!$H$3:$H$14</c:f>
              <c:numCache>
                <c:formatCode>General</c:formatCode>
                <c:ptCount val="12"/>
                <c:pt idx="0">
                  <c:v>982</c:v>
                </c:pt>
                <c:pt idx="1">
                  <c:v>1017</c:v>
                </c:pt>
                <c:pt idx="2">
                  <c:v>1158</c:v>
                </c:pt>
                <c:pt idx="3">
                  <c:v>1104</c:v>
                </c:pt>
                <c:pt idx="4">
                  <c:v>1380</c:v>
                </c:pt>
                <c:pt idx="5">
                  <c:v>1366</c:v>
                </c:pt>
                <c:pt idx="6">
                  <c:v>1364</c:v>
                </c:pt>
                <c:pt idx="7">
                  <c:v>945</c:v>
                </c:pt>
                <c:pt idx="8">
                  <c:v>1585</c:v>
                </c:pt>
                <c:pt idx="9">
                  <c:v>1338</c:v>
                </c:pt>
                <c:pt idx="10">
                  <c:v>1358</c:v>
                </c:pt>
                <c:pt idx="11">
                  <c:v>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6-45D4-9A52-02C78B27BF2A}"/>
            </c:ext>
          </c:extLst>
        </c:ser>
        <c:ser>
          <c:idx val="1"/>
          <c:order val="1"/>
          <c:tx>
            <c:strRef>
              <c:f>'per mesos i cues'!$I$2</c:f>
              <c:strCache>
                <c:ptCount val="1"/>
                <c:pt idx="0">
                  <c:v>Atenció ràpida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'per mesos i cues'!$I$3:$I$14</c:f>
              <c:numCache>
                <c:formatCode>General</c:formatCode>
                <c:ptCount val="12"/>
                <c:pt idx="0">
                  <c:v>792</c:v>
                </c:pt>
                <c:pt idx="1">
                  <c:v>841</c:v>
                </c:pt>
                <c:pt idx="2">
                  <c:v>946</c:v>
                </c:pt>
                <c:pt idx="3">
                  <c:v>704</c:v>
                </c:pt>
                <c:pt idx="4">
                  <c:v>999</c:v>
                </c:pt>
                <c:pt idx="5">
                  <c:v>882</c:v>
                </c:pt>
                <c:pt idx="6">
                  <c:v>874</c:v>
                </c:pt>
                <c:pt idx="7">
                  <c:v>611</c:v>
                </c:pt>
                <c:pt idx="8">
                  <c:v>1230</c:v>
                </c:pt>
                <c:pt idx="9">
                  <c:v>1141</c:v>
                </c:pt>
                <c:pt idx="10">
                  <c:v>1199</c:v>
                </c:pt>
                <c:pt idx="11">
                  <c:v>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6-45D4-9A52-02C78B27BF2A}"/>
            </c:ext>
          </c:extLst>
        </c:ser>
        <c:ser>
          <c:idx val="2"/>
          <c:order val="2"/>
          <c:tx>
            <c:strRef>
              <c:f>'per mesos i cues'!$J$2</c:f>
              <c:strCache>
                <c:ptCount val="1"/>
                <c:pt idx="0">
                  <c:v>Extres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'per mesos i cues'!$J$3:$J$14</c:f>
              <c:numCache>
                <c:formatCode>General</c:formatCode>
                <c:ptCount val="12"/>
                <c:pt idx="0">
                  <c:v>399</c:v>
                </c:pt>
                <c:pt idx="1">
                  <c:v>373</c:v>
                </c:pt>
                <c:pt idx="2">
                  <c:v>426</c:v>
                </c:pt>
                <c:pt idx="3">
                  <c:v>240</c:v>
                </c:pt>
                <c:pt idx="4">
                  <c:v>449</c:v>
                </c:pt>
                <c:pt idx="5">
                  <c:v>192</c:v>
                </c:pt>
                <c:pt idx="6">
                  <c:v>279</c:v>
                </c:pt>
                <c:pt idx="7">
                  <c:v>194</c:v>
                </c:pt>
                <c:pt idx="8">
                  <c:v>246</c:v>
                </c:pt>
                <c:pt idx="9">
                  <c:v>225</c:v>
                </c:pt>
                <c:pt idx="10">
                  <c:v>242</c:v>
                </c:pt>
                <c:pt idx="1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86-45D4-9A52-02C78B27B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3325952"/>
        <c:axId val="553331200"/>
      </c:barChart>
      <c:catAx>
        <c:axId val="5533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3331200"/>
        <c:crosses val="autoZero"/>
        <c:auto val="1"/>
        <c:lblAlgn val="ctr"/>
        <c:lblOffset val="100"/>
        <c:noMultiLvlLbl val="0"/>
      </c:catAx>
      <c:valAx>
        <c:axId val="55333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332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Trucades ateses-2022</a:t>
            </a:r>
          </a:p>
          <a:p>
            <a:pPr>
              <a:defRPr/>
            </a:pPr>
            <a:endParaRPr lang="ca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'Trucades ateses'!$H$3:$R$4</c:f>
              <c:strCache>
                <c:ptCount val="11"/>
                <c:pt idx="0">
                  <c:v>Febrer</c:v>
                </c:pt>
                <c:pt idx="1">
                  <c:v>Març</c:v>
                </c:pt>
                <c:pt idx="2">
                  <c:v>Abril</c:v>
                </c:pt>
                <c:pt idx="3">
                  <c:v>Maig</c:v>
                </c:pt>
                <c:pt idx="4">
                  <c:v>Juny</c:v>
                </c:pt>
                <c:pt idx="5">
                  <c:v>Juliol</c:v>
                </c:pt>
                <c:pt idx="6">
                  <c:v>Agost</c:v>
                </c:pt>
                <c:pt idx="7">
                  <c:v>Setembre </c:v>
                </c:pt>
                <c:pt idx="8">
                  <c:v>Octubre</c:v>
                </c:pt>
                <c:pt idx="9">
                  <c:v>Novembre</c:v>
                </c:pt>
                <c:pt idx="10">
                  <c:v>Desembre</c:v>
                </c:pt>
              </c:strCache>
            </c:strRef>
          </c:cat>
          <c:val>
            <c:numRef>
              <c:f>'Trucades ateses'!$H$6:$R$6</c:f>
              <c:numCache>
                <c:formatCode>#</c:formatCode>
                <c:ptCount val="11"/>
                <c:pt idx="0">
                  <c:v>1377</c:v>
                </c:pt>
                <c:pt idx="1">
                  <c:v>1648</c:v>
                </c:pt>
                <c:pt idx="2">
                  <c:v>1465</c:v>
                </c:pt>
                <c:pt idx="3">
                  <c:v>1926</c:v>
                </c:pt>
                <c:pt idx="4">
                  <c:v>1583</c:v>
                </c:pt>
                <c:pt idx="5">
                  <c:v>1526</c:v>
                </c:pt>
                <c:pt idx="6">
                  <c:v>1176</c:v>
                </c:pt>
                <c:pt idx="7">
                  <c:v>2111</c:v>
                </c:pt>
                <c:pt idx="8">
                  <c:v>1661</c:v>
                </c:pt>
                <c:pt idx="9">
                  <c:v>1746</c:v>
                </c:pt>
                <c:pt idx="10">
                  <c:v>1316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A-4419-8FCF-C220091AD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6893840"/>
        <c:axId val="561956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'Trucades ateses'!$H$3:$R$4</c15:sqref>
                        </c15:formulaRef>
                      </c:ext>
                    </c:extLst>
                    <c:strCache>
                      <c:ptCount val="11"/>
                      <c:pt idx="0">
                        <c:v>Febrer</c:v>
                      </c:pt>
                      <c:pt idx="1">
                        <c:v>Març</c:v>
                      </c:pt>
                      <c:pt idx="2">
                        <c:v>Abril</c:v>
                      </c:pt>
                      <c:pt idx="3">
                        <c:v>Maig</c:v>
                      </c:pt>
                      <c:pt idx="4">
                        <c:v>Juny</c:v>
                      </c:pt>
                      <c:pt idx="5">
                        <c:v>Juliol</c:v>
                      </c:pt>
                      <c:pt idx="6">
                        <c:v>Agost</c:v>
                      </c:pt>
                      <c:pt idx="7">
                        <c:v>Setembre </c:v>
                      </c:pt>
                      <c:pt idx="8">
                        <c:v>Octubre</c:v>
                      </c:pt>
                      <c:pt idx="9">
                        <c:v>Novembre</c:v>
                      </c:pt>
                      <c:pt idx="10">
                        <c:v>Desembre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'Trucades ateses'!$H$5:$S$5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B7A-4419-8FCF-C220091ADB2F}"/>
                  </c:ext>
                </c:extLst>
              </c15:ser>
            </c15:filteredBarSeries>
          </c:ext>
        </c:extLst>
      </c:barChart>
      <c:catAx>
        <c:axId val="48689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1956280"/>
        <c:crosses val="autoZero"/>
        <c:auto val="1"/>
        <c:lblAlgn val="ctr"/>
        <c:lblOffset val="100"/>
        <c:noMultiLvlLbl val="0"/>
      </c:catAx>
      <c:valAx>
        <c:axId val="561956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689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Comprativa mensual</a:t>
            </a:r>
            <a:r>
              <a:rPr lang="ca-ES" b="1" baseline="0"/>
              <a:t> 2021-2022</a:t>
            </a:r>
            <a:endParaRPr lang="ca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'Trucades ateses'!$T$11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'Trucades ateses'!$R$12:$R$23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'Trucades ateses'!$T$12:$T$23</c:f>
              <c:numCache>
                <c:formatCode>General</c:formatCode>
                <c:ptCount val="12"/>
                <c:pt idx="0">
                  <c:v>1325</c:v>
                </c:pt>
                <c:pt idx="1">
                  <c:v>1423</c:v>
                </c:pt>
                <c:pt idx="2">
                  <c:v>1999</c:v>
                </c:pt>
                <c:pt idx="3">
                  <c:v>1428</c:v>
                </c:pt>
                <c:pt idx="4">
                  <c:v>1496</c:v>
                </c:pt>
                <c:pt idx="5">
                  <c:v>1824</c:v>
                </c:pt>
                <c:pt idx="6">
                  <c:v>1104</c:v>
                </c:pt>
                <c:pt idx="7">
                  <c:v>860</c:v>
                </c:pt>
                <c:pt idx="8">
                  <c:v>1633</c:v>
                </c:pt>
                <c:pt idx="9">
                  <c:v>1611</c:v>
                </c:pt>
                <c:pt idx="10">
                  <c:v>1594</c:v>
                </c:pt>
                <c:pt idx="11">
                  <c:v>1230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AF-4534-9E92-351BDC1CEFD4}"/>
            </c:ext>
          </c:extLst>
        </c:ser>
        <c:ser>
          <c:idx val="1"/>
          <c:order val="1"/>
          <c:tx>
            <c:strRef>
              <c:f>'Trucades ateses'!$U$11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'Trucades ateses'!$R$12:$R$23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'Trucades ateses'!$U$12:$U$23</c:f>
              <c:numCache>
                <c:formatCode>General</c:formatCode>
                <c:ptCount val="12"/>
                <c:pt idx="0">
                  <c:v>1429</c:v>
                </c:pt>
                <c:pt idx="1">
                  <c:v>1377</c:v>
                </c:pt>
                <c:pt idx="2">
                  <c:v>1648</c:v>
                </c:pt>
                <c:pt idx="3">
                  <c:v>1465</c:v>
                </c:pt>
                <c:pt idx="4">
                  <c:v>1926</c:v>
                </c:pt>
                <c:pt idx="5">
                  <c:v>1583</c:v>
                </c:pt>
                <c:pt idx="6">
                  <c:v>1526</c:v>
                </c:pt>
                <c:pt idx="7">
                  <c:v>1176</c:v>
                </c:pt>
                <c:pt idx="8">
                  <c:v>2111</c:v>
                </c:pt>
                <c:pt idx="9">
                  <c:v>1661</c:v>
                </c:pt>
                <c:pt idx="10">
                  <c:v>1746</c:v>
                </c:pt>
                <c:pt idx="11">
                  <c:v>1316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AF-4534-9E92-351BDC1CE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645192"/>
        <c:axId val="536644864"/>
      </c:lineChart>
      <c:catAx>
        <c:axId val="53664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6644864"/>
        <c:crosses val="autoZero"/>
        <c:auto val="1"/>
        <c:lblAlgn val="ctr"/>
        <c:lblOffset val="100"/>
        <c:noMultiLvlLbl val="0"/>
      </c:catAx>
      <c:valAx>
        <c:axId val="53664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6645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 i="0" baseline="0"/>
              <a:t>Comparativa anual d'atenció Telefònica de l'OAC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'Trucades ateses'!$S$11:$U$11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'Trucades ateses'!$S$24:$U$24</c:f>
              <c:numCache>
                <c:formatCode>General</c:formatCode>
                <c:ptCount val="3"/>
                <c:pt idx="0">
                  <c:v>11282</c:v>
                </c:pt>
                <c:pt idx="1">
                  <c:v>17527</c:v>
                </c:pt>
                <c:pt idx="2">
                  <c:v>18964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8-4795-91E5-E9D2D8FF6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06568"/>
        <c:axId val="533006896"/>
      </c:barChart>
      <c:catAx>
        <c:axId val="53300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3006896"/>
        <c:crosses val="autoZero"/>
        <c:auto val="1"/>
        <c:lblAlgn val="ctr"/>
        <c:lblOffset val="100"/>
        <c:noMultiLvlLbl val="0"/>
      </c:catAx>
      <c:valAx>
        <c:axId val="53300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300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Temàtiques d'atenció</a:t>
            </a:r>
            <a:r>
              <a:rPr lang="ca-ES" b="1" baseline="0">
                <a:solidFill>
                  <a:sysClr val="windowText" lastClr="000000"/>
                </a:solidFill>
              </a:rPr>
              <a:t> telefònica - 2022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'[1]SUMATORI MATI TARDA'!$E$20:$E$28</c:f>
              <c:strCache>
                <c:ptCount val="9"/>
                <c:pt idx="0">
                  <c:v>PADRÓ D'HABITANTS</c:v>
                </c:pt>
                <c:pt idx="2">
                  <c:v>AJUTS </c:v>
                </c:pt>
                <c:pt idx="4">
                  <c:v>HABITATGE</c:v>
                </c:pt>
                <c:pt idx="6">
                  <c:v>SUPORT TRAMITACIÓ  I  IDCAT</c:v>
                </c:pt>
                <c:pt idx="8">
                  <c:v>INFORMACIONS SERVIES I TRÀMITS</c:v>
                </c:pt>
              </c:strCache>
            </c:strRef>
          </c:cat>
          <c:val>
            <c:numRef>
              <c:f>'[1]SUMATORI MATI TARDA'!$F$20:$F$28</c:f>
              <c:numCache>
                <c:formatCode>General</c:formatCode>
                <c:ptCount val="9"/>
                <c:pt idx="0">
                  <c:v>2068</c:v>
                </c:pt>
                <c:pt idx="2">
                  <c:v>2222</c:v>
                </c:pt>
                <c:pt idx="4">
                  <c:v>2178</c:v>
                </c:pt>
                <c:pt idx="6">
                  <c:v>5580</c:v>
                </c:pt>
                <c:pt idx="8">
                  <c:v>10280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2-470B-9EA1-95A305BF1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4991168"/>
        <c:axId val="474992152"/>
      </c:barChart>
      <c:catAx>
        <c:axId val="47499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4992152"/>
        <c:crosses val="autoZero"/>
        <c:auto val="1"/>
        <c:lblAlgn val="ctr"/>
        <c:lblOffset val="100"/>
        <c:noMultiLvlLbl val="0"/>
      </c:catAx>
      <c:valAx>
        <c:axId val="474992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499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Comparativa anual </a:t>
            </a:r>
            <a:r>
              <a:rPr lang="ca-ES" baseline="0"/>
              <a:t> </a:t>
            </a:r>
            <a:endParaRPr lang="ca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'tipus tràmit'!$K$15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'tipus tràmit'!$J$16:$J$19</c:f>
              <c:strCache>
                <c:ptCount val="4"/>
                <c:pt idx="0">
                  <c:v>Registre d'Entrada</c:v>
                </c:pt>
                <c:pt idx="1">
                  <c:v>Padró Habitants</c:v>
                </c:pt>
                <c:pt idx="2">
                  <c:v>Campanyes</c:v>
                </c:pt>
                <c:pt idx="3">
                  <c:v>Tràmits generals</c:v>
                </c:pt>
              </c:strCache>
            </c:strRef>
          </c:cat>
          <c:val>
            <c:numRef>
              <c:f>'tipus tràmit'!$K$16:$K$19</c:f>
              <c:numCache>
                <c:formatCode>General</c:formatCode>
                <c:ptCount val="4"/>
                <c:pt idx="0">
                  <c:v>7100</c:v>
                </c:pt>
                <c:pt idx="1">
                  <c:v>10783</c:v>
                </c:pt>
                <c:pt idx="2">
                  <c:v>2181</c:v>
                </c:pt>
                <c:pt idx="3">
                  <c:v>7511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9A-49AE-87BE-E9D198F80261}"/>
            </c:ext>
          </c:extLst>
        </c:ser>
        <c:ser>
          <c:idx val="1"/>
          <c:order val="1"/>
          <c:tx>
            <c:strRef>
              <c:f>'tipus tràmit'!$L$15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'tipus tràmit'!$J$16:$J$19</c:f>
              <c:strCache>
                <c:ptCount val="4"/>
                <c:pt idx="0">
                  <c:v>Registre d'Entrada</c:v>
                </c:pt>
                <c:pt idx="1">
                  <c:v>Padró Habitants</c:v>
                </c:pt>
                <c:pt idx="2">
                  <c:v>Campanyes</c:v>
                </c:pt>
                <c:pt idx="3">
                  <c:v>Tràmits generals</c:v>
                </c:pt>
              </c:strCache>
            </c:strRef>
          </c:cat>
          <c:val>
            <c:numRef>
              <c:f>'tipus tràmit'!$L$16:$L$19</c:f>
              <c:numCache>
                <c:formatCode>General</c:formatCode>
                <c:ptCount val="4"/>
                <c:pt idx="0">
                  <c:v>6610</c:v>
                </c:pt>
                <c:pt idx="1">
                  <c:v>11527</c:v>
                </c:pt>
                <c:pt idx="2">
                  <c:v>1636</c:v>
                </c:pt>
                <c:pt idx="3">
                  <c:v>10852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9A-49AE-87BE-E9D198F80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4989200"/>
        <c:axId val="475000352"/>
      </c:barChart>
      <c:catAx>
        <c:axId val="474989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5000352"/>
        <c:crosses val="autoZero"/>
        <c:auto val="1"/>
        <c:lblAlgn val="ctr"/>
        <c:lblOffset val="100"/>
        <c:noMultiLvlLbl val="0"/>
      </c:catAx>
      <c:valAx>
        <c:axId val="47500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498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 serveis que ofereix l'OAC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'Via Oberta'!$B$5</c:f>
              <c:strCache>
                <c:ptCount val="1"/>
                <c:pt idx="0">
                  <c:v>Comunicació domicili a altres Administracions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'Via Oberta'!$C$4:$G$4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'Via Oberta'!$C$5:$G$5</c:f>
              <c:numCache>
                <c:formatCode>General</c:formatCode>
                <c:ptCount val="5"/>
                <c:pt idx="0">
                  <c:v>653</c:v>
                </c:pt>
                <c:pt idx="1">
                  <c:v>325</c:v>
                </c:pt>
                <c:pt idx="2">
                  <c:v>304</c:v>
                </c:pt>
                <c:pt idx="3">
                  <c:v>674</c:v>
                </c:pt>
                <c:pt idx="4">
                  <c:v>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AF-4684-8DC7-0FC1E8EFE522}"/>
            </c:ext>
          </c:extLst>
        </c:ser>
        <c:ser>
          <c:idx val="1"/>
          <c:order val="1"/>
          <c:tx>
            <c:strRef>
              <c:f>'Via Oberta'!$B$6</c:f>
              <c:strCache>
                <c:ptCount val="1"/>
                <c:pt idx="0">
                  <c:v>Emissió Idcat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'Via Oberta'!$C$4:$G$4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'Via Oberta'!$C$6:$G$6</c:f>
              <c:numCache>
                <c:formatCode>General</c:formatCode>
                <c:ptCount val="5"/>
                <c:pt idx="0">
                  <c:v>556</c:v>
                </c:pt>
                <c:pt idx="1">
                  <c:v>660</c:v>
                </c:pt>
                <c:pt idx="2">
                  <c:v>975</c:v>
                </c:pt>
                <c:pt idx="3">
                  <c:v>1432</c:v>
                </c:pt>
                <c:pt idx="4">
                  <c:v>1077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AF-4684-8DC7-0FC1E8EFE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44456"/>
        <c:axId val="46047408"/>
      </c:barChart>
      <c:catAx>
        <c:axId val="4604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6047408"/>
        <c:crosses val="autoZero"/>
        <c:auto val="1"/>
        <c:lblAlgn val="ctr"/>
        <c:lblOffset val="100"/>
        <c:noMultiLvlLbl val="0"/>
      </c:catAx>
      <c:valAx>
        <c:axId val="4604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604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'Via Oberta'!$B$5</c:f>
              <c:strCache>
                <c:ptCount val="1"/>
                <c:pt idx="0">
                  <c:v>Comunicació domicili a altres Administracions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'Via Oberta'!$C$4:$G$4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'Via Oberta'!$C$5:$G$5</c:f>
              <c:numCache>
                <c:formatCode>General</c:formatCode>
                <c:ptCount val="5"/>
                <c:pt idx="0">
                  <c:v>653</c:v>
                </c:pt>
                <c:pt idx="1">
                  <c:v>325</c:v>
                </c:pt>
                <c:pt idx="2">
                  <c:v>304</c:v>
                </c:pt>
                <c:pt idx="3">
                  <c:v>674</c:v>
                </c:pt>
                <c:pt idx="4">
                  <c:v>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D-4967-8278-FCF765CA6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9670136"/>
        <c:axId val="529670792"/>
      </c:barChart>
      <c:catAx>
        <c:axId val="529670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9670792"/>
        <c:crosses val="autoZero"/>
        <c:auto val="1"/>
        <c:lblAlgn val="ctr"/>
        <c:lblOffset val="100"/>
        <c:noMultiLvlLbl val="0"/>
      </c:catAx>
      <c:valAx>
        <c:axId val="529670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9670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Tramitacions per hores - 2022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'Dades anuals per hores'!$A$21</c:f>
              <c:strCache>
                <c:ptCount val="1"/>
                <c:pt idx="0">
                  <c:v>OAC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'Dades anuals per hores'!$B$19:$M$19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</c:numCache>
            </c:numRef>
          </c:cat>
          <c:val>
            <c:numRef>
              <c:f>'Dades anuals per hores'!$B$21:$M$21</c:f>
              <c:numCache>
                <c:formatCode>General</c:formatCode>
                <c:ptCount val="12"/>
                <c:pt idx="0">
                  <c:v>2610</c:v>
                </c:pt>
                <c:pt idx="1">
                  <c:v>4094</c:v>
                </c:pt>
                <c:pt idx="2">
                  <c:v>4648</c:v>
                </c:pt>
                <c:pt idx="3">
                  <c:v>5891</c:v>
                </c:pt>
                <c:pt idx="4">
                  <c:v>5473</c:v>
                </c:pt>
                <c:pt idx="5">
                  <c:v>4032</c:v>
                </c:pt>
                <c:pt idx="6">
                  <c:v>150</c:v>
                </c:pt>
                <c:pt idx="7">
                  <c:v>9</c:v>
                </c:pt>
                <c:pt idx="8">
                  <c:v>791</c:v>
                </c:pt>
                <c:pt idx="9">
                  <c:v>824</c:v>
                </c:pt>
                <c:pt idx="10">
                  <c:v>740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52-4DFE-AC92-92CBB2B7E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793792"/>
        <c:axId val="1257953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'Dades anuals per hores'!$A$20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'Dades anuals per hores'!$B$19:$M$19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8</c:v>
                      </c:pt>
                      <c:pt idx="1">
                        <c:v>9</c:v>
                      </c:pt>
                      <c:pt idx="2">
                        <c:v>10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14</c:v>
                      </c:pt>
                      <c:pt idx="7">
                        <c:v>15</c:v>
                      </c:pt>
                      <c:pt idx="8">
                        <c:v>16</c:v>
                      </c:pt>
                      <c:pt idx="9">
                        <c:v>17</c:v>
                      </c:pt>
                      <c:pt idx="10">
                        <c:v>18</c:v>
                      </c:pt>
                      <c:pt idx="11">
                        <c:v>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'Dades anuals per hores'!$B$20:$M$20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652-4DFE-AC92-92CBB2B7E562}"/>
                  </c:ext>
                </c:extLst>
              </c15:ser>
            </c15:filteredBarSeries>
          </c:ext>
        </c:extLst>
      </c:barChart>
      <c:catAx>
        <c:axId val="12579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5795328"/>
        <c:crosses val="autoZero"/>
        <c:auto val="1"/>
        <c:lblAlgn val="ctr"/>
        <c:lblOffset val="100"/>
        <c:noMultiLvlLbl val="0"/>
      </c:catAx>
      <c:valAx>
        <c:axId val="12579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579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Emissió idCAT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'Via Oberta'!$B$6</c:f>
              <c:strCache>
                <c:ptCount val="1"/>
                <c:pt idx="0">
                  <c:v>Emissió Idcat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'Via Oberta'!$C$4:$G$4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'Via Oberta'!$C$6:$G$6</c:f>
              <c:numCache>
                <c:formatCode>General</c:formatCode>
                <c:ptCount val="5"/>
                <c:pt idx="0">
                  <c:v>556</c:v>
                </c:pt>
                <c:pt idx="1">
                  <c:v>660</c:v>
                </c:pt>
                <c:pt idx="2">
                  <c:v>975</c:v>
                </c:pt>
                <c:pt idx="3">
                  <c:v>1432</c:v>
                </c:pt>
                <c:pt idx="4">
                  <c:v>1077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E8-4CEF-8C23-0CDCF0315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1668408"/>
        <c:axId val="531663488"/>
      </c:barChart>
      <c:catAx>
        <c:axId val="53166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1663488"/>
        <c:crosses val="autoZero"/>
        <c:auto val="1"/>
        <c:lblAlgn val="ctr"/>
        <c:lblOffset val="100"/>
        <c:noMultiLvlLbl val="0"/>
      </c:catAx>
      <c:valAx>
        <c:axId val="53166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166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Comparativa </a:t>
            </a:r>
            <a:r>
              <a:rPr lang="ca-ES" b="1" baseline="0"/>
              <a:t>anual de tràmits realitzats  </a:t>
            </a:r>
            <a:endParaRPr lang="ca-ES" b="1"/>
          </a:p>
        </c:rich>
      </c:tx>
      <c:layout>
        <c:manualLayout>
          <c:xMode val="edge"/>
          <c:yMode val="edge"/>
          <c:x val="0.26430555555555557"/>
          <c:y val="2.777777777777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Atencions!$H$7:$H$18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Atencions!$I$7:$I$18</c:f>
              <c:numCache>
                <c:formatCode>General</c:formatCode>
                <c:ptCount val="12"/>
                <c:pt idx="0">
                  <c:v>26163</c:v>
                </c:pt>
                <c:pt idx="1">
                  <c:v>27655</c:v>
                </c:pt>
                <c:pt idx="2">
                  <c:v>31375</c:v>
                </c:pt>
                <c:pt idx="3">
                  <c:v>32026</c:v>
                </c:pt>
                <c:pt idx="4">
                  <c:v>38693</c:v>
                </c:pt>
                <c:pt idx="5">
                  <c:v>37788</c:v>
                </c:pt>
                <c:pt idx="6">
                  <c:v>47704</c:v>
                </c:pt>
                <c:pt idx="7">
                  <c:v>44903</c:v>
                </c:pt>
                <c:pt idx="8">
                  <c:v>46931</c:v>
                </c:pt>
                <c:pt idx="9">
                  <c:v>20694</c:v>
                </c:pt>
                <c:pt idx="10">
                  <c:v>27251</c:v>
                </c:pt>
                <c:pt idx="11">
                  <c:v>29275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5-4A50-B21D-647EB200C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183680"/>
        <c:axId val="135017600"/>
      </c:barChart>
      <c:catAx>
        <c:axId val="12818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5017600"/>
        <c:crosses val="autoZero"/>
        <c:auto val="1"/>
        <c:lblAlgn val="ctr"/>
        <c:lblOffset val="100"/>
        <c:noMultiLvlLbl val="0"/>
      </c:catAx>
      <c:valAx>
        <c:axId val="13501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818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Atencions</a:t>
            </a:r>
            <a:r>
              <a:rPr lang="ca-ES" baseline="0"/>
              <a:t> telefòniques mensuals 2020 (total 11,282)</a:t>
            </a:r>
            <a:endParaRPr lang="ca-ES"/>
          </a:p>
        </c:rich>
      </c:tx>
      <c:layout>
        <c:manualLayout>
          <c:xMode val="edge"/>
          <c:yMode val="edge"/>
          <c:x val="0.3541248906386701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'[2]Gràfic mensual'!$G$48:$G$99</c:f>
              <c:strCache>
                <c:ptCount val="52"/>
                <c:pt idx="0">
                  <c:v>16 a  31 març</c:v>
                </c:pt>
                <c:pt idx="4">
                  <c:v>abril</c:v>
                </c:pt>
                <c:pt idx="9">
                  <c:v>maig</c:v>
                </c:pt>
                <c:pt idx="15">
                  <c:v>juny</c:v>
                </c:pt>
                <c:pt idx="20">
                  <c:v>juliol</c:v>
                </c:pt>
                <c:pt idx="26">
                  <c:v>agost</c:v>
                </c:pt>
                <c:pt idx="33">
                  <c:v>setembre</c:v>
                </c:pt>
                <c:pt idx="40">
                  <c:v>octubre</c:v>
                </c:pt>
                <c:pt idx="45">
                  <c:v>novembre</c:v>
                </c:pt>
                <c:pt idx="51">
                  <c:v>desembre</c:v>
                </c:pt>
              </c:strCache>
            </c:strRef>
          </c:cat>
          <c:val>
            <c:numRef>
              <c:f>'[2]Gràfic mensual'!$H$48:$H$99</c:f>
              <c:numCache>
                <c:formatCode>General</c:formatCode>
                <c:ptCount val="52"/>
                <c:pt idx="0">
                  <c:v>339</c:v>
                </c:pt>
                <c:pt idx="4">
                  <c:v>516</c:v>
                </c:pt>
                <c:pt idx="9">
                  <c:v>1809</c:v>
                </c:pt>
                <c:pt idx="15">
                  <c:v>2025</c:v>
                </c:pt>
                <c:pt idx="20">
                  <c:v>854</c:v>
                </c:pt>
                <c:pt idx="26">
                  <c:v>1082</c:v>
                </c:pt>
                <c:pt idx="33">
                  <c:v>1289</c:v>
                </c:pt>
                <c:pt idx="40">
                  <c:v>1216</c:v>
                </c:pt>
                <c:pt idx="45">
                  <c:v>1025</c:v>
                </c:pt>
                <c:pt idx="51">
                  <c:v>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C-4138-ABAE-98C3E1254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7449032"/>
        <c:axId val="497447064"/>
      </c:barChart>
      <c:catAx>
        <c:axId val="49744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97447064"/>
        <c:crosses val="autoZero"/>
        <c:auto val="1"/>
        <c:lblAlgn val="ctr"/>
        <c:lblOffset val="100"/>
        <c:noMultiLvlLbl val="0"/>
      </c:catAx>
      <c:valAx>
        <c:axId val="497447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97449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ysClr val="windowText" lastClr="000000"/>
                </a:solidFill>
              </a:rPr>
              <a:t>Comparativa dels</a:t>
            </a:r>
            <a:r>
              <a:rPr lang="en-US" sz="1600" baseline="0">
                <a:solidFill>
                  <a:sysClr val="windowText" lastClr="000000"/>
                </a:solidFill>
              </a:rPr>
              <a:t> canals d'atenció de l'OAC</a:t>
            </a:r>
            <a:endParaRPr lang="en-US" sz="16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8.8016468926255559E-2"/>
          <c:y val="0.12343481654957064"/>
          <c:w val="0.87177556611934004"/>
          <c:h val="0.728926834965301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compratives!$F$10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compratives!$E$11:$E$15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compratives!$F$11:$F$15</c:f>
              <c:numCache>
                <c:formatCode>General</c:formatCode>
                <c:ptCount val="5"/>
                <c:pt idx="0">
                  <c:v>44903</c:v>
                </c:pt>
                <c:pt idx="1">
                  <c:v>46931</c:v>
                </c:pt>
                <c:pt idx="2">
                  <c:v>20694</c:v>
                </c:pt>
                <c:pt idx="3">
                  <c:v>27251</c:v>
                </c:pt>
                <c:pt idx="4">
                  <c:v>29275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0-47EA-BBFB-3ED6524F464F}"/>
            </c:ext>
          </c:extLst>
        </c:ser>
        <c:ser>
          <c:idx val="1"/>
          <c:order val="1"/>
          <c:tx>
            <c:strRef>
              <c:f>compratives!$G$10</c:f>
              <c:strCache>
                <c:ptCount val="1"/>
                <c:pt idx="0">
                  <c:v>Telemàtic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compratives!$E$11:$E$15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compratives!$G$11:$G$15</c:f>
              <c:numCache>
                <c:formatCode>General</c:formatCode>
                <c:ptCount val="5"/>
                <c:pt idx="0">
                  <c:v>2066</c:v>
                </c:pt>
                <c:pt idx="1">
                  <c:v>2724</c:v>
                </c:pt>
                <c:pt idx="2">
                  <c:v>17666</c:v>
                </c:pt>
                <c:pt idx="3">
                  <c:v>20222</c:v>
                </c:pt>
                <c:pt idx="4">
                  <c:v>20883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B0-47EA-BBFB-3ED6524F464F}"/>
            </c:ext>
          </c:extLst>
        </c:ser>
        <c:ser>
          <c:idx val="2"/>
          <c:order val="2"/>
          <c:tx>
            <c:strRef>
              <c:f>compratives!$H$10</c:f>
              <c:strCache>
                <c:ptCount val="1"/>
                <c:pt idx="0">
                  <c:v>telefònic (inici 03/2020)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compratives!$E$11:$E$15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compratives!$H$11:$H$15</c:f>
              <c:numCache>
                <c:formatCode>General</c:formatCode>
                <c:ptCount val="5"/>
                <c:pt idx="2">
                  <c:v>11282</c:v>
                </c:pt>
                <c:pt idx="3">
                  <c:v>17527</c:v>
                </c:pt>
                <c:pt idx="4">
                  <c:v>18964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B0-47EA-BBFB-3ED6524F4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2457928"/>
        <c:axId val="412460880"/>
      </c:barChart>
      <c:catAx>
        <c:axId val="412457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2460880"/>
        <c:crosses val="autoZero"/>
        <c:auto val="1"/>
        <c:lblAlgn val="ctr"/>
        <c:lblOffset val="100"/>
        <c:noMultiLvlLbl val="0"/>
      </c:catAx>
      <c:valAx>
        <c:axId val="412460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245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/>
              <a:t>Comparativa tramitació d'expedients telemàtics de l'OAC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compratives!$G$10</c:f>
              <c:strCache>
                <c:ptCount val="1"/>
                <c:pt idx="0">
                  <c:v>Telemàtic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compratives!$E$11:$E$15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compratives!$G$11:$G$15</c:f>
              <c:numCache>
                <c:formatCode>General</c:formatCode>
                <c:ptCount val="5"/>
                <c:pt idx="0">
                  <c:v>2066</c:v>
                </c:pt>
                <c:pt idx="1">
                  <c:v>2724</c:v>
                </c:pt>
                <c:pt idx="2">
                  <c:v>17666</c:v>
                </c:pt>
                <c:pt idx="3">
                  <c:v>20222</c:v>
                </c:pt>
                <c:pt idx="4">
                  <c:v>20883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12-48D1-A521-99126A3C7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1288736"/>
        <c:axId val="541285456"/>
      </c:barChart>
      <c:catAx>
        <c:axId val="54128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41285456"/>
        <c:crosses val="autoZero"/>
        <c:auto val="1"/>
        <c:lblAlgn val="ctr"/>
        <c:lblOffset val="100"/>
        <c:noMultiLvlLbl val="0"/>
      </c:catAx>
      <c:valAx>
        <c:axId val="54128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4128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Evolució presentació telemàtica de la </a:t>
            </a:r>
          </a:p>
          <a:p>
            <a:pPr>
              <a:defRPr/>
            </a:pPr>
            <a:r>
              <a:rPr lang="ca-ES" b="1" u="sng"/>
              <a:t>Instància</a:t>
            </a:r>
            <a:r>
              <a:rPr lang="ca-ES" b="1" u="sng" baseline="0"/>
              <a:t> genèrica</a:t>
            </a:r>
            <a:endParaRPr lang="ca-ES" b="1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'Comparativa Seu electrònica'!$D$23:$D$33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'Comparativa Seu electrònica'!$E$23:$E$33</c:f>
              <c:numCache>
                <c:formatCode>General</c:formatCode>
                <c:ptCount val="11"/>
                <c:pt idx="0">
                  <c:v>23</c:v>
                </c:pt>
                <c:pt idx="1">
                  <c:v>83</c:v>
                </c:pt>
                <c:pt idx="2">
                  <c:v>328</c:v>
                </c:pt>
                <c:pt idx="3">
                  <c:v>685</c:v>
                </c:pt>
                <c:pt idx="4">
                  <c:v>630</c:v>
                </c:pt>
                <c:pt idx="5">
                  <c:v>1607</c:v>
                </c:pt>
                <c:pt idx="6">
                  <c:v>2402</c:v>
                </c:pt>
                <c:pt idx="7">
                  <c:v>3354</c:v>
                </c:pt>
                <c:pt idx="8">
                  <c:v>12182</c:v>
                </c:pt>
                <c:pt idx="9">
                  <c:v>13368</c:v>
                </c:pt>
                <c:pt idx="10">
                  <c:v>12537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2C-4469-BC7E-90551BDC4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2402016"/>
        <c:axId val="562402672"/>
      </c:lineChart>
      <c:catAx>
        <c:axId val="56240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2402672"/>
        <c:crosses val="autoZero"/>
        <c:auto val="1"/>
        <c:lblAlgn val="ctr"/>
        <c:lblOffset val="100"/>
        <c:noMultiLvlLbl val="0"/>
      </c:catAx>
      <c:valAx>
        <c:axId val="56240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240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Evolució</a:t>
            </a:r>
            <a:r>
              <a:rPr lang="en-US" b="1" baseline="0"/>
              <a:t> presentació telemàtica de</a:t>
            </a:r>
          </a:p>
          <a:p>
            <a:pPr>
              <a:defRPr/>
            </a:pPr>
            <a:r>
              <a:rPr lang="en-US" b="1" baseline="0"/>
              <a:t> </a:t>
            </a:r>
            <a:r>
              <a:rPr lang="en-US" b="1" u="sng" baseline="0"/>
              <a:t>Justificants del Padró d'Habitants  </a:t>
            </a:r>
            <a:endParaRPr lang="en-US" b="1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'Comparativa Seu electrònica'!$H$23:$H$33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'Comparativa Seu electrònica'!$I$23:$I$33</c:f>
              <c:numCache>
                <c:formatCode>General</c:formatCode>
                <c:ptCount val="11"/>
                <c:pt idx="0">
                  <c:v>142</c:v>
                </c:pt>
                <c:pt idx="1">
                  <c:v>157</c:v>
                </c:pt>
                <c:pt idx="2">
                  <c:v>239</c:v>
                </c:pt>
                <c:pt idx="3">
                  <c:v>266</c:v>
                </c:pt>
                <c:pt idx="4">
                  <c:v>176</c:v>
                </c:pt>
                <c:pt idx="5">
                  <c:v>156</c:v>
                </c:pt>
                <c:pt idx="6">
                  <c:v>236</c:v>
                </c:pt>
                <c:pt idx="7">
                  <c:v>160</c:v>
                </c:pt>
                <c:pt idx="8">
                  <c:v>695</c:v>
                </c:pt>
                <c:pt idx="9">
                  <c:v>468</c:v>
                </c:pt>
                <c:pt idx="10">
                  <c:v>1150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7F-4AAB-9BFB-A623912C0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2397752"/>
        <c:axId val="562396112"/>
      </c:lineChart>
      <c:catAx>
        <c:axId val="562397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2396112"/>
        <c:crosses val="autoZero"/>
        <c:auto val="1"/>
        <c:lblAlgn val="ctr"/>
        <c:lblOffset val="100"/>
        <c:noMultiLvlLbl val="0"/>
      </c:catAx>
      <c:valAx>
        <c:axId val="56239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2397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Evolució de les</a:t>
            </a:r>
            <a:r>
              <a:rPr lang="ca-ES" baseline="0"/>
              <a:t> </a:t>
            </a:r>
          </a:p>
          <a:p>
            <a:pPr>
              <a:defRPr/>
            </a:pPr>
            <a:r>
              <a:rPr lang="ca-ES" baseline="0"/>
              <a:t>Queixes, Suggeriments i Propostes</a:t>
            </a:r>
            <a:endParaRPr lang="ca-ES"/>
          </a:p>
        </c:rich>
      </c:tx>
      <c:layout>
        <c:manualLayout>
          <c:xMode val="edge"/>
          <c:yMode val="edge"/>
          <c:x val="0.22334711286089243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'Comparativa Seu electrònica'!$E$36</c:f>
              <c:strCache>
                <c:ptCount val="1"/>
                <c:pt idx="0">
                  <c:v>Presentades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'Comparativa Seu electrònica'!$D$37:$D$47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'Comparativa Seu electrònica'!$E$37:$E$47</c:f>
              <c:numCache>
                <c:formatCode>General</c:formatCode>
                <c:ptCount val="11"/>
                <c:pt idx="0">
                  <c:v>115</c:v>
                </c:pt>
                <c:pt idx="1">
                  <c:v>186</c:v>
                </c:pt>
                <c:pt idx="2">
                  <c:v>274</c:v>
                </c:pt>
                <c:pt idx="3">
                  <c:v>661</c:v>
                </c:pt>
                <c:pt idx="4">
                  <c:v>413</c:v>
                </c:pt>
                <c:pt idx="5">
                  <c:v>365</c:v>
                </c:pt>
                <c:pt idx="6">
                  <c:v>457</c:v>
                </c:pt>
                <c:pt idx="7">
                  <c:v>413</c:v>
                </c:pt>
                <c:pt idx="8">
                  <c:v>491</c:v>
                </c:pt>
                <c:pt idx="9">
                  <c:v>264</c:v>
                </c:pt>
                <c:pt idx="10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3E-43AB-9D73-2D9382B21DD4}"/>
            </c:ext>
          </c:extLst>
        </c:ser>
        <c:ser>
          <c:idx val="1"/>
          <c:order val="1"/>
          <c:tx>
            <c:strRef>
              <c:f>'Comparativa Seu electrònica'!$F$36</c:f>
              <c:strCache>
                <c:ptCount val="1"/>
                <c:pt idx="0">
                  <c:v>Gestionades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'Comparativa Seu electrònica'!$D$37:$D$47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'Comparativa Seu electrònica'!$F$37:$F$47</c:f>
              <c:numCache>
                <c:formatCode>General</c:formatCode>
                <c:ptCount val="11"/>
                <c:pt idx="0">
                  <c:v>115</c:v>
                </c:pt>
                <c:pt idx="1">
                  <c:v>133</c:v>
                </c:pt>
                <c:pt idx="2">
                  <c:v>202</c:v>
                </c:pt>
                <c:pt idx="3">
                  <c:v>313</c:v>
                </c:pt>
                <c:pt idx="4">
                  <c:v>195</c:v>
                </c:pt>
                <c:pt idx="5">
                  <c:v>166</c:v>
                </c:pt>
                <c:pt idx="6">
                  <c:v>178</c:v>
                </c:pt>
                <c:pt idx="7">
                  <c:v>160</c:v>
                </c:pt>
                <c:pt idx="8">
                  <c:v>195</c:v>
                </c:pt>
                <c:pt idx="9">
                  <c:v>113</c:v>
                </c:pt>
                <c:pt idx="10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3E-43AB-9D73-2D9382B2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9906184"/>
        <c:axId val="499907496"/>
      </c:lineChart>
      <c:catAx>
        <c:axId val="49990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99907496"/>
        <c:crosses val="autoZero"/>
        <c:auto val="1"/>
        <c:lblAlgn val="ctr"/>
        <c:lblOffset val="100"/>
        <c:noMultiLvlLbl val="0"/>
      </c:catAx>
      <c:valAx>
        <c:axId val="499907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99906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Comparativa</a:t>
            </a:r>
            <a:r>
              <a:rPr lang="ca-ES" b="1" baseline="0">
                <a:solidFill>
                  <a:sysClr val="windowText" lastClr="000000"/>
                </a:solidFill>
              </a:rPr>
              <a:t> Whatsapp 2021 / 2022 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'Comparativa Whatsapp'!$B$39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'Comparativa Whatsapp'!$A$40:$A$41</c:f>
              <c:strCache>
                <c:ptCount val="2"/>
                <c:pt idx="0">
                  <c:v>Usuaris/es</c:v>
                </c:pt>
                <c:pt idx="1">
                  <c:v>Consultes OAC</c:v>
                </c:pt>
              </c:strCache>
            </c:strRef>
          </c:cat>
          <c:val>
            <c:numRef>
              <c:f>'Comparativa Whatsapp'!$B$40:$B$41</c:f>
              <c:numCache>
                <c:formatCode>General</c:formatCode>
                <c:ptCount val="2"/>
                <c:pt idx="0">
                  <c:v>840</c:v>
                </c:pt>
                <c:pt idx="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7-4CD9-86E0-44EA9336FA86}"/>
            </c:ext>
          </c:extLst>
        </c:ser>
        <c:ser>
          <c:idx val="1"/>
          <c:order val="1"/>
          <c:tx>
            <c:strRef>
              <c:f>'Comparativa Whatsapp'!$C$39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'Comparativa Whatsapp'!$A$40:$A$41</c:f>
              <c:strCache>
                <c:ptCount val="2"/>
                <c:pt idx="0">
                  <c:v>Usuaris/es</c:v>
                </c:pt>
                <c:pt idx="1">
                  <c:v>Consultes OAC</c:v>
                </c:pt>
              </c:strCache>
            </c:strRef>
          </c:cat>
          <c:val>
            <c:numRef>
              <c:f>'Comparativa Whatsapp'!$C$40:$C$41</c:f>
              <c:numCache>
                <c:formatCode>General</c:formatCode>
                <c:ptCount val="2"/>
                <c:pt idx="0">
                  <c:v>1094</c:v>
                </c:pt>
                <c:pt idx="1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7-4CD9-86E0-44EA9336F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643800"/>
        <c:axId val="508645768"/>
      </c:barChart>
      <c:catAx>
        <c:axId val="508643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08645768"/>
        <c:crosses val="autoZero"/>
        <c:auto val="1"/>
        <c:lblAlgn val="ctr"/>
        <c:lblOffset val="100"/>
        <c:noMultiLvlLbl val="0"/>
      </c:catAx>
      <c:valAx>
        <c:axId val="508645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0864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'[3]Dades RE'!$D$4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'[3]Dades RE'!$C$5:$C$17</c:f>
              <c:strCache>
                <c:ptCount val="13"/>
                <c:pt idx="1">
                  <c:v>GENER</c:v>
                </c:pt>
                <c:pt idx="2">
                  <c:v>FEBRER</c:v>
                </c:pt>
                <c:pt idx="3">
                  <c:v>MARÇ</c:v>
                </c:pt>
                <c:pt idx="4">
                  <c:v>ABRIL</c:v>
                </c:pt>
                <c:pt idx="5">
                  <c:v>MAIG</c:v>
                </c:pt>
                <c:pt idx="6">
                  <c:v>JUNY</c:v>
                </c:pt>
                <c:pt idx="7">
                  <c:v>JULIOL</c:v>
                </c:pt>
                <c:pt idx="8">
                  <c:v>AGOST</c:v>
                </c:pt>
                <c:pt idx="9">
                  <c:v>SETEMBRE</c:v>
                </c:pt>
                <c:pt idx="10">
                  <c:v>OCTUBRE</c:v>
                </c:pt>
                <c:pt idx="11">
                  <c:v>NOVEMBRE</c:v>
                </c:pt>
                <c:pt idx="12">
                  <c:v>DESEMBRE</c:v>
                </c:pt>
              </c:strCache>
            </c:strRef>
          </c:cat>
          <c:val>
            <c:numRef>
              <c:f>'[3]Dades RE'!$D$5:$D$17</c:f>
              <c:numCache>
                <c:formatCode>General</c:formatCode>
                <c:ptCount val="13"/>
                <c:pt idx="1">
                  <c:v>477</c:v>
                </c:pt>
                <c:pt idx="2">
                  <c:v>494</c:v>
                </c:pt>
                <c:pt idx="3">
                  <c:v>544</c:v>
                </c:pt>
                <c:pt idx="4">
                  <c:v>512</c:v>
                </c:pt>
                <c:pt idx="5">
                  <c:v>799</c:v>
                </c:pt>
                <c:pt idx="6">
                  <c:v>578</c:v>
                </c:pt>
                <c:pt idx="7">
                  <c:v>657</c:v>
                </c:pt>
                <c:pt idx="8">
                  <c:v>442</c:v>
                </c:pt>
                <c:pt idx="9">
                  <c:v>599</c:v>
                </c:pt>
                <c:pt idx="10">
                  <c:v>583</c:v>
                </c:pt>
                <c:pt idx="11">
                  <c:v>510</c:v>
                </c:pt>
                <c:pt idx="12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0-46DA-9D24-FE1F82C070EA}"/>
            </c:ext>
          </c:extLst>
        </c:ser>
        <c:ser>
          <c:idx val="1"/>
          <c:order val="1"/>
          <c:tx>
            <c:strRef>
              <c:f>'[3]Dades RE'!$E$4</c:f>
              <c:strCache>
                <c:ptCount val="1"/>
                <c:pt idx="0">
                  <c:v>TELEMÀTIC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'[3]Dades RE'!$C$5:$C$17</c:f>
              <c:strCache>
                <c:ptCount val="13"/>
                <c:pt idx="1">
                  <c:v>GENER</c:v>
                </c:pt>
                <c:pt idx="2">
                  <c:v>FEBRER</c:v>
                </c:pt>
                <c:pt idx="3">
                  <c:v>MARÇ</c:v>
                </c:pt>
                <c:pt idx="4">
                  <c:v>ABRIL</c:v>
                </c:pt>
                <c:pt idx="5">
                  <c:v>MAIG</c:v>
                </c:pt>
                <c:pt idx="6">
                  <c:v>JUNY</c:v>
                </c:pt>
                <c:pt idx="7">
                  <c:v>JULIOL</c:v>
                </c:pt>
                <c:pt idx="8">
                  <c:v>AGOST</c:v>
                </c:pt>
                <c:pt idx="9">
                  <c:v>SETEMBRE</c:v>
                </c:pt>
                <c:pt idx="10">
                  <c:v>OCTUBRE</c:v>
                </c:pt>
                <c:pt idx="11">
                  <c:v>NOVEMBRE</c:v>
                </c:pt>
                <c:pt idx="12">
                  <c:v>DESEMBRE</c:v>
                </c:pt>
              </c:strCache>
            </c:strRef>
          </c:cat>
          <c:val>
            <c:numRef>
              <c:f>'[3]Dades RE'!$E$5:$E$17</c:f>
              <c:numCache>
                <c:formatCode>General</c:formatCode>
                <c:ptCount val="13"/>
                <c:pt idx="1">
                  <c:v>571</c:v>
                </c:pt>
                <c:pt idx="2">
                  <c:v>803</c:v>
                </c:pt>
                <c:pt idx="3">
                  <c:v>779</c:v>
                </c:pt>
                <c:pt idx="4">
                  <c:v>705</c:v>
                </c:pt>
                <c:pt idx="5">
                  <c:v>967</c:v>
                </c:pt>
                <c:pt idx="6">
                  <c:v>718</c:v>
                </c:pt>
                <c:pt idx="7">
                  <c:v>863</c:v>
                </c:pt>
                <c:pt idx="8">
                  <c:v>413</c:v>
                </c:pt>
                <c:pt idx="9">
                  <c:v>788</c:v>
                </c:pt>
                <c:pt idx="10">
                  <c:v>884</c:v>
                </c:pt>
                <c:pt idx="11">
                  <c:v>819</c:v>
                </c:pt>
                <c:pt idx="12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0-46DA-9D24-FE1F82C070EA}"/>
            </c:ext>
          </c:extLst>
        </c:ser>
        <c:ser>
          <c:idx val="2"/>
          <c:order val="2"/>
          <c:tx>
            <c:strRef>
              <c:f>'[3]Dades RE'!$F$4</c:f>
              <c:strCache>
                <c:ptCount val="1"/>
                <c:pt idx="0">
                  <c:v>EACAT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'[3]Dades RE'!$C$5:$C$17</c:f>
              <c:strCache>
                <c:ptCount val="13"/>
                <c:pt idx="1">
                  <c:v>GENER</c:v>
                </c:pt>
                <c:pt idx="2">
                  <c:v>FEBRER</c:v>
                </c:pt>
                <c:pt idx="3">
                  <c:v>MARÇ</c:v>
                </c:pt>
                <c:pt idx="4">
                  <c:v>ABRIL</c:v>
                </c:pt>
                <c:pt idx="5">
                  <c:v>MAIG</c:v>
                </c:pt>
                <c:pt idx="6">
                  <c:v>JUNY</c:v>
                </c:pt>
                <c:pt idx="7">
                  <c:v>JULIOL</c:v>
                </c:pt>
                <c:pt idx="8">
                  <c:v>AGOST</c:v>
                </c:pt>
                <c:pt idx="9">
                  <c:v>SETEMBRE</c:v>
                </c:pt>
                <c:pt idx="10">
                  <c:v>OCTUBRE</c:v>
                </c:pt>
                <c:pt idx="11">
                  <c:v>NOVEMBRE</c:v>
                </c:pt>
                <c:pt idx="12">
                  <c:v>DESEMBRE</c:v>
                </c:pt>
              </c:strCache>
            </c:strRef>
          </c:cat>
          <c:val>
            <c:numRef>
              <c:f>'[3]Dades RE'!$F$5:$F$17</c:f>
              <c:numCache>
                <c:formatCode>General</c:formatCode>
                <c:ptCount val="13"/>
                <c:pt idx="1">
                  <c:v>118</c:v>
                </c:pt>
                <c:pt idx="2">
                  <c:v>173</c:v>
                </c:pt>
                <c:pt idx="3">
                  <c:v>228</c:v>
                </c:pt>
                <c:pt idx="4">
                  <c:v>156</c:v>
                </c:pt>
                <c:pt idx="5">
                  <c:v>198</c:v>
                </c:pt>
                <c:pt idx="6">
                  <c:v>157</c:v>
                </c:pt>
                <c:pt idx="7">
                  <c:v>154</c:v>
                </c:pt>
                <c:pt idx="8">
                  <c:v>98</c:v>
                </c:pt>
                <c:pt idx="9">
                  <c:v>162</c:v>
                </c:pt>
                <c:pt idx="10">
                  <c:v>262</c:v>
                </c:pt>
                <c:pt idx="11">
                  <c:v>312</c:v>
                </c:pt>
                <c:pt idx="12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90-46DA-9D24-FE1F82C070EA}"/>
            </c:ext>
          </c:extLst>
        </c:ser>
        <c:ser>
          <c:idx val="3"/>
          <c:order val="3"/>
          <c:tx>
            <c:strRef>
              <c:f>'[3]Dades RE'!$G$4</c:f>
              <c:strCache>
                <c:ptCount val="1"/>
                <c:pt idx="0">
                  <c:v>CORREU POSTAL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'[3]Dades RE'!$C$5:$C$17</c:f>
              <c:strCache>
                <c:ptCount val="13"/>
                <c:pt idx="1">
                  <c:v>GENER</c:v>
                </c:pt>
                <c:pt idx="2">
                  <c:v>FEBRER</c:v>
                </c:pt>
                <c:pt idx="3">
                  <c:v>MARÇ</c:v>
                </c:pt>
                <c:pt idx="4">
                  <c:v>ABRIL</c:v>
                </c:pt>
                <c:pt idx="5">
                  <c:v>MAIG</c:v>
                </c:pt>
                <c:pt idx="6">
                  <c:v>JUNY</c:v>
                </c:pt>
                <c:pt idx="7">
                  <c:v>JULIOL</c:v>
                </c:pt>
                <c:pt idx="8">
                  <c:v>AGOST</c:v>
                </c:pt>
                <c:pt idx="9">
                  <c:v>SETEMBRE</c:v>
                </c:pt>
                <c:pt idx="10">
                  <c:v>OCTUBRE</c:v>
                </c:pt>
                <c:pt idx="11">
                  <c:v>NOVEMBRE</c:v>
                </c:pt>
                <c:pt idx="12">
                  <c:v>DESEMBRE</c:v>
                </c:pt>
              </c:strCache>
            </c:strRef>
          </c:cat>
          <c:val>
            <c:numRef>
              <c:f>'[3]Dades RE'!$G$5:$G$17</c:f>
              <c:numCache>
                <c:formatCode>General</c:formatCode>
                <c:ptCount val="13"/>
                <c:pt idx="1">
                  <c:v>15</c:v>
                </c:pt>
                <c:pt idx="2">
                  <c:v>20</c:v>
                </c:pt>
                <c:pt idx="3">
                  <c:v>32</c:v>
                </c:pt>
                <c:pt idx="4">
                  <c:v>20</c:v>
                </c:pt>
                <c:pt idx="5">
                  <c:v>25</c:v>
                </c:pt>
                <c:pt idx="6">
                  <c:v>20</c:v>
                </c:pt>
                <c:pt idx="7">
                  <c:v>54</c:v>
                </c:pt>
                <c:pt idx="8">
                  <c:v>5</c:v>
                </c:pt>
                <c:pt idx="9">
                  <c:v>20</c:v>
                </c:pt>
                <c:pt idx="10">
                  <c:v>31</c:v>
                </c:pt>
                <c:pt idx="11">
                  <c:v>24</c:v>
                </c:pt>
                <c:pt idx="1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90-46DA-9D24-FE1F82C07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56752"/>
        <c:axId val="527257080"/>
      </c:barChart>
      <c:catAx>
        <c:axId val="52725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7257080"/>
        <c:crosses val="autoZero"/>
        <c:auto val="1"/>
        <c:lblAlgn val="ctr"/>
        <c:lblOffset val="100"/>
        <c:noMultiLvlLbl val="0"/>
      </c:catAx>
      <c:valAx>
        <c:axId val="52725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725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Visites per</a:t>
            </a:r>
            <a:r>
              <a:rPr lang="ca-ES" baseline="0"/>
              <a:t> hores per tipus de cua- 2022</a:t>
            </a:r>
            <a:endParaRPr lang="ca-E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'per hores i tipus cues'!$A$6</c:f>
              <c:strCache>
                <c:ptCount val="1"/>
                <c:pt idx="0">
                  <c:v>Cites (6322)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'per hores i tipus cues'!$B$4:$L$4</c:f>
              <c:numCache>
                <c:formatCode>General</c:formatCode>
                <c:ptCount val="11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</c:numCache>
            </c:numRef>
          </c:cat>
          <c:val>
            <c:numRef>
              <c:f>'per hores i tipus cues'!$B$6:$L$6</c:f>
              <c:numCache>
                <c:formatCode>General</c:formatCode>
                <c:ptCount val="11"/>
                <c:pt idx="0">
                  <c:v>989</c:v>
                </c:pt>
                <c:pt idx="1">
                  <c:v>714</c:v>
                </c:pt>
                <c:pt idx="2">
                  <c:v>1176</c:v>
                </c:pt>
                <c:pt idx="3">
                  <c:v>1147</c:v>
                </c:pt>
                <c:pt idx="4">
                  <c:v>1112</c:v>
                </c:pt>
                <c:pt idx="5">
                  <c:v>652</c:v>
                </c:pt>
                <c:pt idx="7">
                  <c:v>8</c:v>
                </c:pt>
                <c:pt idx="8">
                  <c:v>234</c:v>
                </c:pt>
                <c:pt idx="9">
                  <c:v>190</c:v>
                </c:pt>
                <c:pt idx="1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A-4700-9069-1F75D2112365}"/>
            </c:ext>
          </c:extLst>
        </c:ser>
        <c:ser>
          <c:idx val="3"/>
          <c:order val="3"/>
          <c:tx>
            <c:strRef>
              <c:f>'per hores i tipus cues'!$A$8</c:f>
              <c:strCache>
                <c:ptCount val="1"/>
                <c:pt idx="0">
                  <c:v>Atenció ràpida (8498)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'per hores i tipus cues'!$B$4:$L$4</c:f>
              <c:numCache>
                <c:formatCode>General</c:formatCode>
                <c:ptCount val="11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</c:numCache>
            </c:numRef>
          </c:cat>
          <c:val>
            <c:numRef>
              <c:f>'per hores i tipus cues'!$B$8:$L$8</c:f>
              <c:numCache>
                <c:formatCode>General</c:formatCode>
                <c:ptCount val="11"/>
                <c:pt idx="0">
                  <c:v>486</c:v>
                </c:pt>
                <c:pt idx="1">
                  <c:v>1358</c:v>
                </c:pt>
                <c:pt idx="2">
                  <c:v>1519</c:v>
                </c:pt>
                <c:pt idx="3">
                  <c:v>1843</c:v>
                </c:pt>
                <c:pt idx="4">
                  <c:v>1673</c:v>
                </c:pt>
                <c:pt idx="5">
                  <c:v>1067</c:v>
                </c:pt>
                <c:pt idx="8">
                  <c:v>181</c:v>
                </c:pt>
                <c:pt idx="9">
                  <c:v>202</c:v>
                </c:pt>
                <c:pt idx="10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7A-4700-9069-1F75D2112365}"/>
            </c:ext>
          </c:extLst>
        </c:ser>
        <c:ser>
          <c:idx val="5"/>
          <c:order val="5"/>
          <c:tx>
            <c:strRef>
              <c:f>'per hores i tipus cues'!$A$10</c:f>
              <c:strCache>
                <c:ptCount val="1"/>
                <c:pt idx="0">
                  <c:v>Extres (1699)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'per hores i tipus cues'!$B$4:$L$4</c:f>
              <c:numCache>
                <c:formatCode>General</c:formatCode>
                <c:ptCount val="11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</c:numCache>
            </c:numRef>
          </c:cat>
          <c:val>
            <c:numRef>
              <c:f>'per hores i tipus cues'!$B$10:$L$10</c:f>
              <c:numCache>
                <c:formatCode>General</c:formatCode>
                <c:ptCount val="11"/>
                <c:pt idx="0">
                  <c:v>142</c:v>
                </c:pt>
                <c:pt idx="1">
                  <c:v>172</c:v>
                </c:pt>
                <c:pt idx="2">
                  <c:v>233</c:v>
                </c:pt>
                <c:pt idx="3">
                  <c:v>378</c:v>
                </c:pt>
                <c:pt idx="4">
                  <c:v>398</c:v>
                </c:pt>
                <c:pt idx="5">
                  <c:v>252</c:v>
                </c:pt>
                <c:pt idx="8">
                  <c:v>40</c:v>
                </c:pt>
                <c:pt idx="9">
                  <c:v>50</c:v>
                </c:pt>
                <c:pt idx="1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7A-4700-9069-1F75D211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010880"/>
        <c:axId val="1280290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'per hores i tipus cues'!$A$5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'per hores i tipus cues'!$B$4:$L$4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</c:v>
                      </c:pt>
                      <c:pt idx="1">
                        <c:v>9</c:v>
                      </c:pt>
                      <c:pt idx="2">
                        <c:v>10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14</c:v>
                      </c:pt>
                      <c:pt idx="7">
                        <c:v>15</c:v>
                      </c:pt>
                      <c:pt idx="8">
                        <c:v>16</c:v>
                      </c:pt>
                      <c:pt idx="9">
                        <c:v>17</c:v>
                      </c:pt>
                      <c:pt idx="10">
                        <c:v>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'per hores i tipus cues'!$B$5:$L$5</c15:sqref>
                        </c15:formulaRef>
                      </c:ext>
                    </c:extLst>
                    <c:numCache>
                      <c:formatCode>General</c:formatCode>
                      <c:ptCount val="1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17A-4700-9069-1F75D211236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 hores i tipus cues'!$A$7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 hores i tipus cues'!$B$4:$L$4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</c:v>
                      </c:pt>
                      <c:pt idx="1">
                        <c:v>9</c:v>
                      </c:pt>
                      <c:pt idx="2">
                        <c:v>10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14</c:v>
                      </c:pt>
                      <c:pt idx="7">
                        <c:v>15</c:v>
                      </c:pt>
                      <c:pt idx="8">
                        <c:v>16</c:v>
                      </c:pt>
                      <c:pt idx="9">
                        <c:v>17</c:v>
                      </c:pt>
                      <c:pt idx="10">
                        <c:v>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 hores i tipus cues'!$B$7:$L$7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17A-4700-9069-1F75D211236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 hores i tipus cues'!$A$9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 hores i tipus cues'!$B$4:$L$4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</c:v>
                      </c:pt>
                      <c:pt idx="1">
                        <c:v>9</c:v>
                      </c:pt>
                      <c:pt idx="2">
                        <c:v>10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14</c:v>
                      </c:pt>
                      <c:pt idx="7">
                        <c:v>15</c:v>
                      </c:pt>
                      <c:pt idx="8">
                        <c:v>16</c:v>
                      </c:pt>
                      <c:pt idx="9">
                        <c:v>17</c:v>
                      </c:pt>
                      <c:pt idx="10">
                        <c:v>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 hores i tipus cues'!$B$9:$L$9</c15:sqref>
                        </c15:formulaRef>
                      </c:ext>
                    </c:extLst>
                    <c:numCache>
                      <c:formatCode>General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17A-4700-9069-1F75D2112365}"/>
                  </c:ext>
                </c:extLst>
              </c15:ser>
            </c15:filteredBarSeries>
          </c:ext>
        </c:extLst>
      </c:barChart>
      <c:catAx>
        <c:axId val="12801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8029056"/>
        <c:crosses val="autoZero"/>
        <c:auto val="1"/>
        <c:lblAlgn val="ctr"/>
        <c:lblOffset val="100"/>
        <c:noMultiLvlLbl val="0"/>
      </c:catAx>
      <c:valAx>
        <c:axId val="12802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801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523424481694175"/>
          <c:y val="0.25046746607654441"/>
          <c:w val="0.15162946844929417"/>
          <c:h val="0.416668210591323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'[3]Dades RE'!$D$4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'[3]Dades RE'!$C$5:$C$17</c:f>
              <c:strCache>
                <c:ptCount val="13"/>
                <c:pt idx="1">
                  <c:v>GENER</c:v>
                </c:pt>
                <c:pt idx="2">
                  <c:v>FEBRER</c:v>
                </c:pt>
                <c:pt idx="3">
                  <c:v>MARÇ</c:v>
                </c:pt>
                <c:pt idx="4">
                  <c:v>ABRIL</c:v>
                </c:pt>
                <c:pt idx="5">
                  <c:v>MAIG</c:v>
                </c:pt>
                <c:pt idx="6">
                  <c:v>JUNY</c:v>
                </c:pt>
                <c:pt idx="7">
                  <c:v>JULIOL</c:v>
                </c:pt>
                <c:pt idx="8">
                  <c:v>AGOST</c:v>
                </c:pt>
                <c:pt idx="9">
                  <c:v>SETEMBRE</c:v>
                </c:pt>
                <c:pt idx="10">
                  <c:v>OCTUBRE</c:v>
                </c:pt>
                <c:pt idx="11">
                  <c:v>NOVEMBRE</c:v>
                </c:pt>
                <c:pt idx="12">
                  <c:v>DESEMBRE</c:v>
                </c:pt>
              </c:strCache>
            </c:strRef>
          </c:cat>
          <c:val>
            <c:numRef>
              <c:f>'[3]Dades RE'!$D$5:$D$17</c:f>
              <c:numCache>
                <c:formatCode>General</c:formatCode>
                <c:ptCount val="13"/>
                <c:pt idx="1">
                  <c:v>477</c:v>
                </c:pt>
                <c:pt idx="2">
                  <c:v>494</c:v>
                </c:pt>
                <c:pt idx="3">
                  <c:v>544</c:v>
                </c:pt>
                <c:pt idx="4">
                  <c:v>512</c:v>
                </c:pt>
                <c:pt idx="5">
                  <c:v>799</c:v>
                </c:pt>
                <c:pt idx="6">
                  <c:v>578</c:v>
                </c:pt>
                <c:pt idx="7">
                  <c:v>657</c:v>
                </c:pt>
                <c:pt idx="8">
                  <c:v>442</c:v>
                </c:pt>
                <c:pt idx="9">
                  <c:v>599</c:v>
                </c:pt>
                <c:pt idx="10">
                  <c:v>583</c:v>
                </c:pt>
                <c:pt idx="11">
                  <c:v>510</c:v>
                </c:pt>
                <c:pt idx="12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F-420A-A316-4060BCA85360}"/>
            </c:ext>
          </c:extLst>
        </c:ser>
        <c:ser>
          <c:idx val="1"/>
          <c:order val="1"/>
          <c:tx>
            <c:strRef>
              <c:f>'[3]Dades RE'!$E$4</c:f>
              <c:strCache>
                <c:ptCount val="1"/>
                <c:pt idx="0">
                  <c:v>TELEMÀTIC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'[3]Dades RE'!$C$5:$C$17</c:f>
              <c:strCache>
                <c:ptCount val="13"/>
                <c:pt idx="1">
                  <c:v>GENER</c:v>
                </c:pt>
                <c:pt idx="2">
                  <c:v>FEBRER</c:v>
                </c:pt>
                <c:pt idx="3">
                  <c:v>MARÇ</c:v>
                </c:pt>
                <c:pt idx="4">
                  <c:v>ABRIL</c:v>
                </c:pt>
                <c:pt idx="5">
                  <c:v>MAIG</c:v>
                </c:pt>
                <c:pt idx="6">
                  <c:v>JUNY</c:v>
                </c:pt>
                <c:pt idx="7">
                  <c:v>JULIOL</c:v>
                </c:pt>
                <c:pt idx="8">
                  <c:v>AGOST</c:v>
                </c:pt>
                <c:pt idx="9">
                  <c:v>SETEMBRE</c:v>
                </c:pt>
                <c:pt idx="10">
                  <c:v>OCTUBRE</c:v>
                </c:pt>
                <c:pt idx="11">
                  <c:v>NOVEMBRE</c:v>
                </c:pt>
                <c:pt idx="12">
                  <c:v>DESEMBRE</c:v>
                </c:pt>
              </c:strCache>
            </c:strRef>
          </c:cat>
          <c:val>
            <c:numRef>
              <c:f>'[3]Dades RE'!$E$5:$E$17</c:f>
              <c:numCache>
                <c:formatCode>General</c:formatCode>
                <c:ptCount val="13"/>
                <c:pt idx="1">
                  <c:v>571</c:v>
                </c:pt>
                <c:pt idx="2">
                  <c:v>803</c:v>
                </c:pt>
                <c:pt idx="3">
                  <c:v>779</c:v>
                </c:pt>
                <c:pt idx="4">
                  <c:v>705</c:v>
                </c:pt>
                <c:pt idx="5">
                  <c:v>967</c:v>
                </c:pt>
                <c:pt idx="6">
                  <c:v>718</c:v>
                </c:pt>
                <c:pt idx="7">
                  <c:v>863</c:v>
                </c:pt>
                <c:pt idx="8">
                  <c:v>413</c:v>
                </c:pt>
                <c:pt idx="9">
                  <c:v>788</c:v>
                </c:pt>
                <c:pt idx="10">
                  <c:v>884</c:v>
                </c:pt>
                <c:pt idx="11">
                  <c:v>819</c:v>
                </c:pt>
                <c:pt idx="12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0F-420A-A316-4060BCA85360}"/>
            </c:ext>
          </c:extLst>
        </c:ser>
        <c:ser>
          <c:idx val="2"/>
          <c:order val="2"/>
          <c:tx>
            <c:strRef>
              <c:f>'[3]Dades RE'!$F$4</c:f>
              <c:strCache>
                <c:ptCount val="1"/>
                <c:pt idx="0">
                  <c:v>EACAT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'[3]Dades RE'!$C$5:$C$17</c:f>
              <c:strCache>
                <c:ptCount val="13"/>
                <c:pt idx="1">
                  <c:v>GENER</c:v>
                </c:pt>
                <c:pt idx="2">
                  <c:v>FEBRER</c:v>
                </c:pt>
                <c:pt idx="3">
                  <c:v>MARÇ</c:v>
                </c:pt>
                <c:pt idx="4">
                  <c:v>ABRIL</c:v>
                </c:pt>
                <c:pt idx="5">
                  <c:v>MAIG</c:v>
                </c:pt>
                <c:pt idx="6">
                  <c:v>JUNY</c:v>
                </c:pt>
                <c:pt idx="7">
                  <c:v>JULIOL</c:v>
                </c:pt>
                <c:pt idx="8">
                  <c:v>AGOST</c:v>
                </c:pt>
                <c:pt idx="9">
                  <c:v>SETEMBRE</c:v>
                </c:pt>
                <c:pt idx="10">
                  <c:v>OCTUBRE</c:v>
                </c:pt>
                <c:pt idx="11">
                  <c:v>NOVEMBRE</c:v>
                </c:pt>
                <c:pt idx="12">
                  <c:v>DESEMBRE</c:v>
                </c:pt>
              </c:strCache>
            </c:strRef>
          </c:cat>
          <c:val>
            <c:numRef>
              <c:f>'[3]Dades RE'!$F$5:$F$17</c:f>
              <c:numCache>
                <c:formatCode>General</c:formatCode>
                <c:ptCount val="13"/>
                <c:pt idx="1">
                  <c:v>118</c:v>
                </c:pt>
                <c:pt idx="2">
                  <c:v>173</c:v>
                </c:pt>
                <c:pt idx="3">
                  <c:v>228</c:v>
                </c:pt>
                <c:pt idx="4">
                  <c:v>156</c:v>
                </c:pt>
                <c:pt idx="5">
                  <c:v>198</c:v>
                </c:pt>
                <c:pt idx="6">
                  <c:v>157</c:v>
                </c:pt>
                <c:pt idx="7">
                  <c:v>154</c:v>
                </c:pt>
                <c:pt idx="8">
                  <c:v>98</c:v>
                </c:pt>
                <c:pt idx="9">
                  <c:v>162</c:v>
                </c:pt>
                <c:pt idx="10">
                  <c:v>262</c:v>
                </c:pt>
                <c:pt idx="11">
                  <c:v>312</c:v>
                </c:pt>
                <c:pt idx="12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0F-420A-A316-4060BCA85360}"/>
            </c:ext>
          </c:extLst>
        </c:ser>
        <c:ser>
          <c:idx val="3"/>
          <c:order val="3"/>
          <c:tx>
            <c:strRef>
              <c:f>'[3]Dades RE'!$G$4</c:f>
              <c:strCache>
                <c:ptCount val="1"/>
                <c:pt idx="0">
                  <c:v>CORREU POSTAL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'[3]Dades RE'!$C$5:$C$17</c:f>
              <c:strCache>
                <c:ptCount val="13"/>
                <c:pt idx="1">
                  <c:v>GENER</c:v>
                </c:pt>
                <c:pt idx="2">
                  <c:v>FEBRER</c:v>
                </c:pt>
                <c:pt idx="3">
                  <c:v>MARÇ</c:v>
                </c:pt>
                <c:pt idx="4">
                  <c:v>ABRIL</c:v>
                </c:pt>
                <c:pt idx="5">
                  <c:v>MAIG</c:v>
                </c:pt>
                <c:pt idx="6">
                  <c:v>JUNY</c:v>
                </c:pt>
                <c:pt idx="7">
                  <c:v>JULIOL</c:v>
                </c:pt>
                <c:pt idx="8">
                  <c:v>AGOST</c:v>
                </c:pt>
                <c:pt idx="9">
                  <c:v>SETEMBRE</c:v>
                </c:pt>
                <c:pt idx="10">
                  <c:v>OCTUBRE</c:v>
                </c:pt>
                <c:pt idx="11">
                  <c:v>NOVEMBRE</c:v>
                </c:pt>
                <c:pt idx="12">
                  <c:v>DESEMBRE</c:v>
                </c:pt>
              </c:strCache>
            </c:strRef>
          </c:cat>
          <c:val>
            <c:numRef>
              <c:f>'[3]Dades RE'!$G$5:$G$17</c:f>
              <c:numCache>
                <c:formatCode>General</c:formatCode>
                <c:ptCount val="13"/>
                <c:pt idx="1">
                  <c:v>15</c:v>
                </c:pt>
                <c:pt idx="2">
                  <c:v>20</c:v>
                </c:pt>
                <c:pt idx="3">
                  <c:v>32</c:v>
                </c:pt>
                <c:pt idx="4">
                  <c:v>20</c:v>
                </c:pt>
                <c:pt idx="5">
                  <c:v>25</c:v>
                </c:pt>
                <c:pt idx="6">
                  <c:v>20</c:v>
                </c:pt>
                <c:pt idx="7">
                  <c:v>54</c:v>
                </c:pt>
                <c:pt idx="8">
                  <c:v>5</c:v>
                </c:pt>
                <c:pt idx="9">
                  <c:v>20</c:v>
                </c:pt>
                <c:pt idx="10">
                  <c:v>31</c:v>
                </c:pt>
                <c:pt idx="11">
                  <c:v>24</c:v>
                </c:pt>
                <c:pt idx="1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0F-420A-A316-4060BCA85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56752"/>
        <c:axId val="527257080"/>
      </c:barChart>
      <c:catAx>
        <c:axId val="52725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7257080"/>
        <c:crosses val="autoZero"/>
        <c:auto val="1"/>
        <c:lblAlgn val="ctr"/>
        <c:lblOffset val="100"/>
        <c:noMultiLvlLbl val="0"/>
      </c:catAx>
      <c:valAx>
        <c:axId val="52725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725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Registre</a:t>
            </a:r>
            <a:r>
              <a:rPr lang="ca-ES" baseline="0"/>
              <a:t> presencial - 2022</a:t>
            </a:r>
            <a:endParaRPr lang="ca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'Registre presencial'!$D$4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'Registre presencial'!$C$5:$C$17</c:f>
              <c:strCache>
                <c:ptCount val="13"/>
                <c:pt idx="1">
                  <c:v>GENER</c:v>
                </c:pt>
                <c:pt idx="2">
                  <c:v>FEBRER</c:v>
                </c:pt>
                <c:pt idx="3">
                  <c:v>MARÇ</c:v>
                </c:pt>
                <c:pt idx="4">
                  <c:v>ABRIL</c:v>
                </c:pt>
                <c:pt idx="5">
                  <c:v>MAIG</c:v>
                </c:pt>
                <c:pt idx="6">
                  <c:v>JUNY</c:v>
                </c:pt>
                <c:pt idx="7">
                  <c:v>JULIOL</c:v>
                </c:pt>
                <c:pt idx="8">
                  <c:v>AGOST</c:v>
                </c:pt>
                <c:pt idx="9">
                  <c:v>SETEMBRE</c:v>
                </c:pt>
                <c:pt idx="10">
                  <c:v>OCTUBRE</c:v>
                </c:pt>
                <c:pt idx="11">
                  <c:v>NOVEMBRE</c:v>
                </c:pt>
                <c:pt idx="12">
                  <c:v>DESEMBRE</c:v>
                </c:pt>
              </c:strCache>
            </c:strRef>
          </c:cat>
          <c:val>
            <c:numRef>
              <c:f>'Registre presencial'!$D$5:$D$17</c:f>
              <c:numCache>
                <c:formatCode>General</c:formatCode>
                <c:ptCount val="13"/>
                <c:pt idx="1">
                  <c:v>477</c:v>
                </c:pt>
                <c:pt idx="2">
                  <c:v>494</c:v>
                </c:pt>
                <c:pt idx="3">
                  <c:v>544</c:v>
                </c:pt>
                <c:pt idx="4">
                  <c:v>512</c:v>
                </c:pt>
                <c:pt idx="5">
                  <c:v>799</c:v>
                </c:pt>
                <c:pt idx="6">
                  <c:v>578</c:v>
                </c:pt>
                <c:pt idx="7">
                  <c:v>657</c:v>
                </c:pt>
                <c:pt idx="8">
                  <c:v>442</c:v>
                </c:pt>
                <c:pt idx="9">
                  <c:v>599</c:v>
                </c:pt>
                <c:pt idx="10">
                  <c:v>583</c:v>
                </c:pt>
                <c:pt idx="11">
                  <c:v>510</c:v>
                </c:pt>
                <c:pt idx="12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9-4FD9-9278-87C0CF2E0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8371248"/>
        <c:axId val="558374200"/>
      </c:barChart>
      <c:catAx>
        <c:axId val="55837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8374200"/>
        <c:crosses val="autoZero"/>
        <c:auto val="1"/>
        <c:lblAlgn val="ctr"/>
        <c:lblOffset val="100"/>
        <c:noMultiLvlLbl val="0"/>
      </c:catAx>
      <c:valAx>
        <c:axId val="55837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837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>
                <a:solidFill>
                  <a:sysClr val="windowText" lastClr="000000"/>
                </a:solidFill>
              </a:rPr>
              <a:t>Comparativa del registre presencial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'Registre presencial'!$E$46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'Registre presencial'!$D$47:$D$51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'Registre presencial'!$E$47:$E$51</c:f>
              <c:numCache>
                <c:formatCode>General</c:formatCode>
                <c:ptCount val="5"/>
                <c:pt idx="0">
                  <c:v>11419</c:v>
                </c:pt>
                <c:pt idx="1">
                  <c:v>11076</c:v>
                </c:pt>
                <c:pt idx="2">
                  <c:v>5263</c:v>
                </c:pt>
                <c:pt idx="3">
                  <c:v>7100</c:v>
                </c:pt>
                <c:pt idx="4">
                  <c:v>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F-4249-A65F-C17B13991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696128"/>
        <c:axId val="533689240"/>
      </c:barChart>
      <c:catAx>
        <c:axId val="53369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3689240"/>
        <c:crosses val="autoZero"/>
        <c:auto val="1"/>
        <c:lblAlgn val="ctr"/>
        <c:lblOffset val="100"/>
        <c:noMultiLvlLbl val="0"/>
      </c:catAx>
      <c:valAx>
        <c:axId val="533689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369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Registre</a:t>
            </a:r>
            <a:r>
              <a:rPr lang="en-US" b="1" baseline="0"/>
              <a:t>s electrònics gestionats - 2022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'Registre telemàtic'!$D$4:$D$5</c:f>
              <c:strCache>
                <c:ptCount val="2"/>
                <c:pt idx="0">
                  <c:v>PRESENCIAL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'Registre telemàtic'!$C$6:$C$17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'Registre telemàtic'!$D$6:$D$17</c:f>
            </c:numRef>
          </c:val>
          <c:extLst>
            <c:ext xmlns:c16="http://schemas.microsoft.com/office/drawing/2014/chart" uri="{C3380CC4-5D6E-409C-BE32-E72D297353CC}">
              <c16:uniqueId val="{00000000-BD3F-470C-B63B-562DE7AB73CD}"/>
            </c:ext>
          </c:extLst>
        </c:ser>
        <c:ser>
          <c:idx val="1"/>
          <c:order val="1"/>
          <c:tx>
            <c:strRef>
              <c:f>'Registre telemàtic'!$E$4:$E$5</c:f>
              <c:strCache>
                <c:ptCount val="2"/>
                <c:pt idx="0">
                  <c:v>TELEMÀTIC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'Registre telemàtic'!$C$6:$C$17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'Registre telemàtic'!$E$6:$E$17</c:f>
              <c:numCache>
                <c:formatCode>General</c:formatCode>
                <c:ptCount val="12"/>
                <c:pt idx="0">
                  <c:v>571</c:v>
                </c:pt>
                <c:pt idx="1">
                  <c:v>803</c:v>
                </c:pt>
                <c:pt idx="2">
                  <c:v>779</c:v>
                </c:pt>
                <c:pt idx="3">
                  <c:v>705</c:v>
                </c:pt>
                <c:pt idx="4">
                  <c:v>967</c:v>
                </c:pt>
                <c:pt idx="5">
                  <c:v>718</c:v>
                </c:pt>
                <c:pt idx="6">
                  <c:v>863</c:v>
                </c:pt>
                <c:pt idx="7">
                  <c:v>413</c:v>
                </c:pt>
                <c:pt idx="8">
                  <c:v>788</c:v>
                </c:pt>
                <c:pt idx="9">
                  <c:v>884</c:v>
                </c:pt>
                <c:pt idx="10">
                  <c:v>819</c:v>
                </c:pt>
                <c:pt idx="11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F-470C-B63B-562DE7AB73CD}"/>
            </c:ext>
          </c:extLst>
        </c:ser>
        <c:ser>
          <c:idx val="2"/>
          <c:order val="2"/>
          <c:tx>
            <c:strRef>
              <c:f>'Registre telemàtic'!$F$4:$F$5</c:f>
              <c:strCache>
                <c:ptCount val="2"/>
                <c:pt idx="0">
                  <c:v>EACAT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'Registre telemàtic'!$C$6:$C$17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'Registre telemàtic'!$F$6:$F$17</c:f>
              <c:numCache>
                <c:formatCode>General</c:formatCode>
                <c:ptCount val="12"/>
                <c:pt idx="0">
                  <c:v>118</c:v>
                </c:pt>
                <c:pt idx="1">
                  <c:v>173</c:v>
                </c:pt>
                <c:pt idx="2">
                  <c:v>228</c:v>
                </c:pt>
                <c:pt idx="3">
                  <c:v>156</c:v>
                </c:pt>
                <c:pt idx="4">
                  <c:v>198</c:v>
                </c:pt>
                <c:pt idx="5">
                  <c:v>157</c:v>
                </c:pt>
                <c:pt idx="6">
                  <c:v>154</c:v>
                </c:pt>
                <c:pt idx="7">
                  <c:v>98</c:v>
                </c:pt>
                <c:pt idx="8">
                  <c:v>162</c:v>
                </c:pt>
                <c:pt idx="9">
                  <c:v>262</c:v>
                </c:pt>
                <c:pt idx="10">
                  <c:v>312</c:v>
                </c:pt>
                <c:pt idx="11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3F-470C-B63B-562DE7AB7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1523136"/>
        <c:axId val="511518544"/>
      </c:barChart>
      <c:catAx>
        <c:axId val="51152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518544"/>
        <c:crosses val="autoZero"/>
        <c:auto val="1"/>
        <c:lblAlgn val="ctr"/>
        <c:lblOffset val="100"/>
        <c:noMultiLvlLbl val="0"/>
      </c:catAx>
      <c:valAx>
        <c:axId val="51151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52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Comprativa registre presencial 2021-</a:t>
            </a:r>
            <a:r>
              <a:rPr lang="ca-ES" b="1" baseline="0"/>
              <a:t>2022</a:t>
            </a:r>
            <a:endParaRPr lang="ca-ES" b="1"/>
          </a:p>
        </c:rich>
      </c:tx>
      <c:layout>
        <c:manualLayout>
          <c:xMode val="edge"/>
          <c:yMode val="edge"/>
          <c:x val="0.15730555555555556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'Dades Registre d''entrada'!$R$22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'Dades Registre d''entrada'!$Q$23:$Q$34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'Dades Registre d''entrada'!$R$23:$R$34</c:f>
              <c:numCache>
                <c:formatCode>General</c:formatCode>
                <c:ptCount val="12"/>
                <c:pt idx="0">
                  <c:v>499</c:v>
                </c:pt>
                <c:pt idx="1">
                  <c:v>624</c:v>
                </c:pt>
                <c:pt idx="2">
                  <c:v>803</c:v>
                </c:pt>
                <c:pt idx="3">
                  <c:v>668</c:v>
                </c:pt>
                <c:pt idx="4">
                  <c:v>613</c:v>
                </c:pt>
                <c:pt idx="5">
                  <c:v>899</c:v>
                </c:pt>
                <c:pt idx="6">
                  <c:v>458</c:v>
                </c:pt>
                <c:pt idx="7">
                  <c:v>344</c:v>
                </c:pt>
                <c:pt idx="8">
                  <c:v>475</c:v>
                </c:pt>
                <c:pt idx="9">
                  <c:v>652</c:v>
                </c:pt>
                <c:pt idx="10">
                  <c:v>535</c:v>
                </c:pt>
                <c:pt idx="11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77-417B-87B2-056588A93895}"/>
            </c:ext>
          </c:extLst>
        </c:ser>
        <c:ser>
          <c:idx val="1"/>
          <c:order val="1"/>
          <c:tx>
            <c:strRef>
              <c:f>'Dades Registre d''entrada'!$S$22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'Dades Registre d''entrada'!$Q$23:$Q$34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'Dades Registre d''entrada'!$S$23:$S$34</c:f>
              <c:numCache>
                <c:formatCode>General</c:formatCode>
                <c:ptCount val="12"/>
                <c:pt idx="0">
                  <c:v>477</c:v>
                </c:pt>
                <c:pt idx="1">
                  <c:v>494</c:v>
                </c:pt>
                <c:pt idx="2">
                  <c:v>544</c:v>
                </c:pt>
                <c:pt idx="3">
                  <c:v>512</c:v>
                </c:pt>
                <c:pt idx="4">
                  <c:v>799</c:v>
                </c:pt>
                <c:pt idx="5">
                  <c:v>578</c:v>
                </c:pt>
                <c:pt idx="6">
                  <c:v>657</c:v>
                </c:pt>
                <c:pt idx="7">
                  <c:v>442</c:v>
                </c:pt>
                <c:pt idx="8">
                  <c:v>599</c:v>
                </c:pt>
                <c:pt idx="9">
                  <c:v>583</c:v>
                </c:pt>
                <c:pt idx="10">
                  <c:v>510</c:v>
                </c:pt>
                <c:pt idx="11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77-417B-87B2-056588A93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533464"/>
        <c:axId val="528528216"/>
      </c:barChart>
      <c:catAx>
        <c:axId val="52853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8528216"/>
        <c:crosses val="autoZero"/>
        <c:auto val="1"/>
        <c:lblAlgn val="ctr"/>
        <c:lblOffset val="100"/>
        <c:noMultiLvlLbl val="0"/>
      </c:catAx>
      <c:valAx>
        <c:axId val="52852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8533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Canals d'atenció de l'OAC-2022</a:t>
            </a:r>
          </a:p>
          <a:p>
            <a:pPr>
              <a:defRPr/>
            </a:pPr>
            <a:endParaRPr lang="ca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'Canals d''atenció '!$C$9:$C$13</c:f>
              <c:strCache>
                <c:ptCount val="5"/>
                <c:pt idx="0">
                  <c:v>Atenció presencial</c:v>
                </c:pt>
                <c:pt idx="2">
                  <c:v>Atenció telefònica</c:v>
                </c:pt>
                <c:pt idx="4">
                  <c:v>Telemàtic</c:v>
                </c:pt>
              </c:strCache>
            </c:strRef>
          </c:cat>
          <c:val>
            <c:numRef>
              <c:f>'Canals d''atenció '!$D$9:$D$13</c:f>
              <c:numCache>
                <c:formatCode>General</c:formatCode>
                <c:ptCount val="5"/>
                <c:pt idx="0" formatCode="#,##0">
                  <c:v>29275</c:v>
                </c:pt>
                <c:pt idx="2" formatCode="#,##0">
                  <c:v>18964</c:v>
                </c:pt>
                <c:pt idx="4" formatCode="#,##0">
                  <c:v>20883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A-4C3F-A0FA-90BD32DF6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7192544"/>
        <c:axId val="562178432"/>
      </c:barChart>
      <c:catAx>
        <c:axId val="55719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2178432"/>
        <c:crosses val="autoZero"/>
        <c:auto val="1"/>
        <c:lblAlgn val="ctr"/>
        <c:lblOffset val="100"/>
        <c:noMultiLvlLbl val="0"/>
      </c:catAx>
      <c:valAx>
        <c:axId val="562178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719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Tramitacions </a:t>
            </a:r>
            <a:r>
              <a:rPr lang="en-US" baseline="0"/>
              <a:t> per hores per tipus de cua - 2022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'per hores i tipus cues'!$A$16</c:f>
              <c:strCache>
                <c:ptCount val="1"/>
                <c:pt idx="0">
                  <c:v>Cites (14794)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'per hores i tipus cues'!$B$14:$M$14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</c:numCache>
            </c:numRef>
          </c:cat>
          <c:val>
            <c:numRef>
              <c:f>'per hores i tipus cues'!$B$16:$M$16</c:f>
              <c:numCache>
                <c:formatCode>General</c:formatCode>
                <c:ptCount val="12"/>
                <c:pt idx="0">
                  <c:v>1749</c:v>
                </c:pt>
                <c:pt idx="1">
                  <c:v>1964</c:v>
                </c:pt>
                <c:pt idx="2">
                  <c:v>2322</c:v>
                </c:pt>
                <c:pt idx="3">
                  <c:v>2803</c:v>
                </c:pt>
                <c:pt idx="4">
                  <c:v>2534</c:v>
                </c:pt>
                <c:pt idx="5">
                  <c:v>1953</c:v>
                </c:pt>
                <c:pt idx="6">
                  <c:v>85</c:v>
                </c:pt>
                <c:pt idx="7">
                  <c:v>9</c:v>
                </c:pt>
                <c:pt idx="8">
                  <c:v>458</c:v>
                </c:pt>
                <c:pt idx="9">
                  <c:v>495</c:v>
                </c:pt>
                <c:pt idx="10">
                  <c:v>415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F-4327-AC77-C9ACE71175A2}"/>
            </c:ext>
          </c:extLst>
        </c:ser>
        <c:ser>
          <c:idx val="3"/>
          <c:order val="3"/>
          <c:tx>
            <c:strRef>
              <c:f>'per hores i tipus cues'!$A$18</c:f>
              <c:strCache>
                <c:ptCount val="1"/>
                <c:pt idx="0">
                  <c:v>Atenció ràpida (11069)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'per hores i tipus cues'!$B$14:$M$14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</c:numCache>
            </c:numRef>
          </c:cat>
          <c:val>
            <c:numRef>
              <c:f>'per hores i tipus cues'!$B$18:$M$18</c:f>
              <c:numCache>
                <c:formatCode>General</c:formatCode>
                <c:ptCount val="12"/>
                <c:pt idx="0">
                  <c:v>636</c:v>
                </c:pt>
                <c:pt idx="1">
                  <c:v>1755</c:v>
                </c:pt>
                <c:pt idx="2">
                  <c:v>1928</c:v>
                </c:pt>
                <c:pt idx="3">
                  <c:v>2421</c:v>
                </c:pt>
                <c:pt idx="4">
                  <c:v>2136</c:v>
                </c:pt>
                <c:pt idx="5">
                  <c:v>1416</c:v>
                </c:pt>
                <c:pt idx="6">
                  <c:v>17</c:v>
                </c:pt>
                <c:pt idx="8">
                  <c:v>263</c:v>
                </c:pt>
                <c:pt idx="9">
                  <c:v>258</c:v>
                </c:pt>
                <c:pt idx="10">
                  <c:v>237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0F-4327-AC77-C9ACE71175A2}"/>
            </c:ext>
          </c:extLst>
        </c:ser>
        <c:ser>
          <c:idx val="5"/>
          <c:order val="5"/>
          <c:tx>
            <c:strRef>
              <c:f>'per hores i tipus cues'!$A$20</c:f>
              <c:strCache>
                <c:ptCount val="1"/>
                <c:pt idx="0">
                  <c:v>Extres (3412)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'per hores i tipus cues'!$B$14:$M$14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</c:numCache>
            </c:numRef>
          </c:cat>
          <c:val>
            <c:numRef>
              <c:f>'per hores i tipus cues'!$B$20:$M$20</c:f>
              <c:numCache>
                <c:formatCode>General</c:formatCode>
                <c:ptCount val="12"/>
                <c:pt idx="0">
                  <c:v>225</c:v>
                </c:pt>
                <c:pt idx="1">
                  <c:v>375</c:v>
                </c:pt>
                <c:pt idx="2">
                  <c:v>398</c:v>
                </c:pt>
                <c:pt idx="3">
                  <c:v>667</c:v>
                </c:pt>
                <c:pt idx="4">
                  <c:v>803</c:v>
                </c:pt>
                <c:pt idx="5">
                  <c:v>663</c:v>
                </c:pt>
                <c:pt idx="6">
                  <c:v>48</c:v>
                </c:pt>
                <c:pt idx="8">
                  <c:v>70</c:v>
                </c:pt>
                <c:pt idx="9">
                  <c:v>71</c:v>
                </c:pt>
                <c:pt idx="10">
                  <c:v>88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0F-4327-AC77-C9ACE7117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479808"/>
        <c:axId val="127481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'per hores i tipus cues'!$A$15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'per hores i tipus cues'!$B$14:$M$14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8</c:v>
                      </c:pt>
                      <c:pt idx="1">
                        <c:v>9</c:v>
                      </c:pt>
                      <c:pt idx="2">
                        <c:v>10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14</c:v>
                      </c:pt>
                      <c:pt idx="7">
                        <c:v>15</c:v>
                      </c:pt>
                      <c:pt idx="8">
                        <c:v>16</c:v>
                      </c:pt>
                      <c:pt idx="9">
                        <c:v>17</c:v>
                      </c:pt>
                      <c:pt idx="10">
                        <c:v>18</c:v>
                      </c:pt>
                      <c:pt idx="11">
                        <c:v>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'per hores i tipus cues'!$B$15:$M$15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60F-4327-AC77-C9ACE71175A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 hores i tipus cues'!$A$17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 hores i tipus cues'!$B$14:$M$14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8</c:v>
                      </c:pt>
                      <c:pt idx="1">
                        <c:v>9</c:v>
                      </c:pt>
                      <c:pt idx="2">
                        <c:v>10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14</c:v>
                      </c:pt>
                      <c:pt idx="7">
                        <c:v>15</c:v>
                      </c:pt>
                      <c:pt idx="8">
                        <c:v>16</c:v>
                      </c:pt>
                      <c:pt idx="9">
                        <c:v>17</c:v>
                      </c:pt>
                      <c:pt idx="10">
                        <c:v>18</c:v>
                      </c:pt>
                      <c:pt idx="11">
                        <c:v>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 hores i tipus cues'!$B$17:$M$17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60F-4327-AC77-C9ACE71175A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 hores i tipus cues'!$A$19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 hores i tipus cues'!$B$14:$M$14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8</c:v>
                      </c:pt>
                      <c:pt idx="1">
                        <c:v>9</c:v>
                      </c:pt>
                      <c:pt idx="2">
                        <c:v>10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14</c:v>
                      </c:pt>
                      <c:pt idx="7">
                        <c:v>15</c:v>
                      </c:pt>
                      <c:pt idx="8">
                        <c:v>16</c:v>
                      </c:pt>
                      <c:pt idx="9">
                        <c:v>17</c:v>
                      </c:pt>
                      <c:pt idx="10">
                        <c:v>18</c:v>
                      </c:pt>
                      <c:pt idx="11">
                        <c:v>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 hores i tipus cues'!$B$19:$M$19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60F-4327-AC77-C9ACE71175A2}"/>
                  </c:ext>
                </c:extLst>
              </c15:ser>
            </c15:filteredBarSeries>
          </c:ext>
        </c:extLst>
      </c:barChart>
      <c:catAx>
        <c:axId val="12747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7481344"/>
        <c:crosses val="autoZero"/>
        <c:auto val="1"/>
        <c:lblAlgn val="ctr"/>
        <c:lblOffset val="100"/>
        <c:noMultiLvlLbl val="0"/>
      </c:catAx>
      <c:valAx>
        <c:axId val="12748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747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095341207349101"/>
          <c:y val="0.23739501312335964"/>
          <c:w val="0.19237992125984249"/>
          <c:h val="0.479747010790317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Comparativa  tipus d'accés a l'atenció presencial de</a:t>
            </a:r>
            <a:r>
              <a:rPr lang="ca-ES" baseline="0"/>
              <a:t> l'OAC</a:t>
            </a:r>
            <a:r>
              <a:rPr lang="ca-E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'Comparativa tipus cues'!$E$16</c:f>
              <c:strCache>
                <c:ptCount val="1"/>
                <c:pt idx="0">
                  <c:v>Cita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'Comparativa tipus cues'!$D$17:$D$19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'Comparativa tipus cues'!$E$17:$E$19</c:f>
              <c:numCache>
                <c:formatCode>General</c:formatCode>
                <c:ptCount val="3"/>
                <c:pt idx="0">
                  <c:v>3096</c:v>
                </c:pt>
                <c:pt idx="1">
                  <c:v>5967</c:v>
                </c:pt>
                <c:pt idx="2">
                  <c:v>6322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C-4424-93F6-CE7AAFC4800A}"/>
            </c:ext>
          </c:extLst>
        </c:ser>
        <c:ser>
          <c:idx val="1"/>
          <c:order val="1"/>
          <c:tx>
            <c:strRef>
              <c:f>'Comparativa tipus cues'!$F$16</c:f>
              <c:strCache>
                <c:ptCount val="1"/>
                <c:pt idx="0">
                  <c:v>Extres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'Comparativa tipus cues'!$D$17:$D$19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'Comparativa tipus cues'!$F$17:$F$19</c:f>
              <c:numCache>
                <c:formatCode>General</c:formatCode>
                <c:ptCount val="3"/>
                <c:pt idx="0">
                  <c:v>2965</c:v>
                </c:pt>
                <c:pt idx="1">
                  <c:v>2181</c:v>
                </c:pt>
                <c:pt idx="2">
                  <c:v>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1C-4424-93F6-CE7AAFC4800A}"/>
            </c:ext>
          </c:extLst>
        </c:ser>
        <c:ser>
          <c:idx val="2"/>
          <c:order val="2"/>
          <c:tx>
            <c:strRef>
              <c:f>'Comparativa tipus cues'!$G$16</c:f>
              <c:strCache>
                <c:ptCount val="1"/>
                <c:pt idx="0">
                  <c:v>Sense cita (atenció ràpida)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'Comparativa tipus cues'!$D$17:$D$19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'Comparativa tipus cues'!$G$17:$G$19</c:f>
              <c:numCache>
                <c:formatCode>General</c:formatCode>
                <c:ptCount val="3"/>
                <c:pt idx="0">
                  <c:v>3475</c:v>
                </c:pt>
                <c:pt idx="1">
                  <c:v>7250</c:v>
                </c:pt>
                <c:pt idx="2">
                  <c:v>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1C-4424-93F6-CE7AAFC48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2490392"/>
        <c:axId val="532491704"/>
      </c:barChart>
      <c:catAx>
        <c:axId val="532490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2491704"/>
        <c:crosses val="autoZero"/>
        <c:auto val="1"/>
        <c:lblAlgn val="ctr"/>
        <c:lblOffset val="100"/>
        <c:noMultiLvlLbl val="0"/>
      </c:catAx>
      <c:valAx>
        <c:axId val="53249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2490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Visites mensuals per cues-2022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mesos i cues'!$C$2</c:f>
              <c:strCache>
                <c:ptCount val="1"/>
                <c:pt idx="0">
                  <c:v>cites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 mesos i cues'!$B$3:$B$14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'per mesos i cues'!$C$3:$C$14</c:f>
              <c:numCache>
                <c:formatCode>General</c:formatCode>
                <c:ptCount val="12"/>
                <c:pt idx="0">
                  <c:v>438</c:v>
                </c:pt>
                <c:pt idx="1">
                  <c:v>428</c:v>
                </c:pt>
                <c:pt idx="2">
                  <c:v>469</c:v>
                </c:pt>
                <c:pt idx="3">
                  <c:v>505</c:v>
                </c:pt>
                <c:pt idx="4">
                  <c:v>615</c:v>
                </c:pt>
                <c:pt idx="5">
                  <c:v>546</c:v>
                </c:pt>
                <c:pt idx="6">
                  <c:v>567</c:v>
                </c:pt>
                <c:pt idx="7">
                  <c:v>464</c:v>
                </c:pt>
                <c:pt idx="8">
                  <c:v>684</c:v>
                </c:pt>
                <c:pt idx="9">
                  <c:v>571</c:v>
                </c:pt>
                <c:pt idx="10">
                  <c:v>555</c:v>
                </c:pt>
                <c:pt idx="11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4-45E9-94EA-9FB938F421DF}"/>
            </c:ext>
          </c:extLst>
        </c:ser>
        <c:ser>
          <c:idx val="1"/>
          <c:order val="1"/>
          <c:tx>
            <c:strRef>
              <c:f>'per mesos i cues'!$D$2</c:f>
              <c:strCache>
                <c:ptCount val="1"/>
                <c:pt idx="0">
                  <c:v>Atenció ràpida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 mesos i cues'!$B$3:$B$14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'per mesos i cues'!$D$3:$D$14</c:f>
              <c:numCache>
                <c:formatCode>General</c:formatCode>
                <c:ptCount val="12"/>
                <c:pt idx="0">
                  <c:v>595</c:v>
                </c:pt>
                <c:pt idx="1">
                  <c:v>635</c:v>
                </c:pt>
                <c:pt idx="2">
                  <c:v>706</c:v>
                </c:pt>
                <c:pt idx="3">
                  <c:v>510</c:v>
                </c:pt>
                <c:pt idx="4">
                  <c:v>789</c:v>
                </c:pt>
                <c:pt idx="5">
                  <c:v>671</c:v>
                </c:pt>
                <c:pt idx="6">
                  <c:v>653</c:v>
                </c:pt>
                <c:pt idx="7">
                  <c:v>498</c:v>
                </c:pt>
                <c:pt idx="8">
                  <c:v>938</c:v>
                </c:pt>
                <c:pt idx="9">
                  <c:v>922</c:v>
                </c:pt>
                <c:pt idx="10">
                  <c:v>928</c:v>
                </c:pt>
                <c:pt idx="11">
                  <c:v>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14-45E9-94EA-9FB938F421DF}"/>
            </c:ext>
          </c:extLst>
        </c:ser>
        <c:ser>
          <c:idx val="2"/>
          <c:order val="2"/>
          <c:tx>
            <c:strRef>
              <c:f>'per mesos i cues'!$E$2</c:f>
              <c:strCache>
                <c:ptCount val="1"/>
                <c:pt idx="0">
                  <c:v>Extres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 mesos i cues'!$B$3:$B$14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'per mesos i cues'!$E$3:$E$14</c:f>
              <c:numCache>
                <c:formatCode>General</c:formatCode>
                <c:ptCount val="12"/>
                <c:pt idx="0">
                  <c:v>190</c:v>
                </c:pt>
                <c:pt idx="1">
                  <c:v>178</c:v>
                </c:pt>
                <c:pt idx="2">
                  <c:v>161</c:v>
                </c:pt>
                <c:pt idx="3">
                  <c:v>100</c:v>
                </c:pt>
                <c:pt idx="4">
                  <c:v>271</c:v>
                </c:pt>
                <c:pt idx="5">
                  <c:v>91</c:v>
                </c:pt>
                <c:pt idx="6">
                  <c:v>149</c:v>
                </c:pt>
                <c:pt idx="7">
                  <c:v>100</c:v>
                </c:pt>
                <c:pt idx="8">
                  <c:v>136</c:v>
                </c:pt>
                <c:pt idx="9">
                  <c:v>147</c:v>
                </c:pt>
                <c:pt idx="10">
                  <c:v>108</c:v>
                </c:pt>
                <c:pt idx="1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14-45E9-94EA-9FB938F42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213832"/>
        <c:axId val="562211864"/>
      </c:barChart>
      <c:catAx>
        <c:axId val="562213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2211864"/>
        <c:crosses val="autoZero"/>
        <c:auto val="1"/>
        <c:lblAlgn val="ctr"/>
        <c:lblOffset val="100"/>
        <c:noMultiLvlLbl val="0"/>
      </c:catAx>
      <c:valAx>
        <c:axId val="56221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2213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Tràmits mensuals per cues-2022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mesos i cues'!$H$2</c:f>
              <c:strCache>
                <c:ptCount val="1"/>
                <c:pt idx="0">
                  <c:v>Cites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'per mesos i cues'!$H$3:$H$14</c:f>
              <c:numCache>
                <c:formatCode>General</c:formatCode>
                <c:ptCount val="12"/>
                <c:pt idx="0">
                  <c:v>982</c:v>
                </c:pt>
                <c:pt idx="1">
                  <c:v>1017</c:v>
                </c:pt>
                <c:pt idx="2">
                  <c:v>1158</c:v>
                </c:pt>
                <c:pt idx="3">
                  <c:v>1104</c:v>
                </c:pt>
                <c:pt idx="4">
                  <c:v>1380</c:v>
                </c:pt>
                <c:pt idx="5">
                  <c:v>1366</c:v>
                </c:pt>
                <c:pt idx="6">
                  <c:v>1364</c:v>
                </c:pt>
                <c:pt idx="7">
                  <c:v>945</c:v>
                </c:pt>
                <c:pt idx="8">
                  <c:v>1585</c:v>
                </c:pt>
                <c:pt idx="9">
                  <c:v>1338</c:v>
                </c:pt>
                <c:pt idx="10">
                  <c:v>1358</c:v>
                </c:pt>
                <c:pt idx="11">
                  <c:v>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C-4131-8988-E1A02AC0DAAA}"/>
            </c:ext>
          </c:extLst>
        </c:ser>
        <c:ser>
          <c:idx val="1"/>
          <c:order val="1"/>
          <c:tx>
            <c:strRef>
              <c:f>'per mesos i cues'!$I$2</c:f>
              <c:strCache>
                <c:ptCount val="1"/>
                <c:pt idx="0">
                  <c:v>Atenció ràpida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'per mesos i cues'!$I$3:$I$14</c:f>
              <c:numCache>
                <c:formatCode>General</c:formatCode>
                <c:ptCount val="12"/>
                <c:pt idx="0">
                  <c:v>792</c:v>
                </c:pt>
                <c:pt idx="1">
                  <c:v>841</c:v>
                </c:pt>
                <c:pt idx="2">
                  <c:v>946</c:v>
                </c:pt>
                <c:pt idx="3">
                  <c:v>704</c:v>
                </c:pt>
                <c:pt idx="4">
                  <c:v>999</c:v>
                </c:pt>
                <c:pt idx="5">
                  <c:v>882</c:v>
                </c:pt>
                <c:pt idx="6">
                  <c:v>874</c:v>
                </c:pt>
                <c:pt idx="7">
                  <c:v>611</c:v>
                </c:pt>
                <c:pt idx="8">
                  <c:v>1230</c:v>
                </c:pt>
                <c:pt idx="9">
                  <c:v>1141</c:v>
                </c:pt>
                <c:pt idx="10">
                  <c:v>1199</c:v>
                </c:pt>
                <c:pt idx="11">
                  <c:v>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CC-4131-8988-E1A02AC0DAAA}"/>
            </c:ext>
          </c:extLst>
        </c:ser>
        <c:ser>
          <c:idx val="2"/>
          <c:order val="2"/>
          <c:tx>
            <c:strRef>
              <c:f>'per mesos i cues'!$J$2</c:f>
              <c:strCache>
                <c:ptCount val="1"/>
                <c:pt idx="0">
                  <c:v>Extres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'per mesos i cues'!$J$3:$J$14</c:f>
              <c:numCache>
                <c:formatCode>General</c:formatCode>
                <c:ptCount val="12"/>
                <c:pt idx="0">
                  <c:v>399</c:v>
                </c:pt>
                <c:pt idx="1">
                  <c:v>373</c:v>
                </c:pt>
                <c:pt idx="2">
                  <c:v>426</c:v>
                </c:pt>
                <c:pt idx="3">
                  <c:v>240</c:v>
                </c:pt>
                <c:pt idx="4">
                  <c:v>449</c:v>
                </c:pt>
                <c:pt idx="5">
                  <c:v>192</c:v>
                </c:pt>
                <c:pt idx="6">
                  <c:v>279</c:v>
                </c:pt>
                <c:pt idx="7">
                  <c:v>194</c:v>
                </c:pt>
                <c:pt idx="8">
                  <c:v>246</c:v>
                </c:pt>
                <c:pt idx="9">
                  <c:v>225</c:v>
                </c:pt>
                <c:pt idx="10">
                  <c:v>242</c:v>
                </c:pt>
                <c:pt idx="1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CC-4131-8988-E1A02AC0D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3325952"/>
        <c:axId val="553331200"/>
      </c:barChart>
      <c:catAx>
        <c:axId val="5533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3331200"/>
        <c:crosses val="autoZero"/>
        <c:auto val="1"/>
        <c:lblAlgn val="ctr"/>
        <c:lblOffset val="100"/>
        <c:noMultiLvlLbl val="0"/>
      </c:catAx>
      <c:valAx>
        <c:axId val="55333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332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Tràmits gestionats amb "Cita"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mesos i cues'!$H$2</c:f>
              <c:strCache>
                <c:ptCount val="1"/>
                <c:pt idx="0">
                  <c:v>Cites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'per mesos i cues'!$H$3:$H$14</c:f>
              <c:numCache>
                <c:formatCode>General</c:formatCode>
                <c:ptCount val="12"/>
                <c:pt idx="0">
                  <c:v>982</c:v>
                </c:pt>
                <c:pt idx="1">
                  <c:v>1017</c:v>
                </c:pt>
                <c:pt idx="2">
                  <c:v>1158</c:v>
                </c:pt>
                <c:pt idx="3">
                  <c:v>1104</c:v>
                </c:pt>
                <c:pt idx="4">
                  <c:v>1380</c:v>
                </c:pt>
                <c:pt idx="5">
                  <c:v>1366</c:v>
                </c:pt>
                <c:pt idx="6">
                  <c:v>1364</c:v>
                </c:pt>
                <c:pt idx="7">
                  <c:v>945</c:v>
                </c:pt>
                <c:pt idx="8">
                  <c:v>1585</c:v>
                </c:pt>
                <c:pt idx="9">
                  <c:v>1338</c:v>
                </c:pt>
                <c:pt idx="10">
                  <c:v>1358</c:v>
                </c:pt>
                <c:pt idx="11">
                  <c:v>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8-4B53-838F-EA9B7124D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5659800"/>
        <c:axId val="555658160"/>
      </c:barChart>
      <c:catAx>
        <c:axId val="55565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5658160"/>
        <c:crosses val="autoZero"/>
        <c:auto val="1"/>
        <c:lblAlgn val="ctr"/>
        <c:lblOffset val="100"/>
        <c:noMultiLvlLbl val="0"/>
      </c:catAx>
      <c:valAx>
        <c:axId val="55565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565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Tràmits gestionats amb "Atenció ràpida"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mesos i cues'!$I$2</c:f>
              <c:strCache>
                <c:ptCount val="1"/>
                <c:pt idx="0">
                  <c:v>Atenció ràpida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'per mesos i cues'!$I$3:$I$14</c:f>
              <c:numCache>
                <c:formatCode>General</c:formatCode>
                <c:ptCount val="12"/>
                <c:pt idx="0">
                  <c:v>792</c:v>
                </c:pt>
                <c:pt idx="1">
                  <c:v>841</c:v>
                </c:pt>
                <c:pt idx="2">
                  <c:v>946</c:v>
                </c:pt>
                <c:pt idx="3">
                  <c:v>704</c:v>
                </c:pt>
                <c:pt idx="4">
                  <c:v>999</c:v>
                </c:pt>
                <c:pt idx="5">
                  <c:v>882</c:v>
                </c:pt>
                <c:pt idx="6">
                  <c:v>874</c:v>
                </c:pt>
                <c:pt idx="7">
                  <c:v>611</c:v>
                </c:pt>
                <c:pt idx="8">
                  <c:v>1230</c:v>
                </c:pt>
                <c:pt idx="9">
                  <c:v>1141</c:v>
                </c:pt>
                <c:pt idx="10">
                  <c:v>1199</c:v>
                </c:pt>
                <c:pt idx="11">
                  <c:v>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8-443A-9099-68F6BCD61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6952784"/>
        <c:axId val="566960000"/>
      </c:barChart>
      <c:catAx>
        <c:axId val="56695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6960000"/>
        <c:crosses val="autoZero"/>
        <c:auto val="1"/>
        <c:lblAlgn val="ctr"/>
        <c:lblOffset val="100"/>
        <c:noMultiLvlLbl val="0"/>
      </c:catAx>
      <c:valAx>
        <c:axId val="56696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6952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image" Target="cid:image008.png@01D92FF1.BA2AEF20" TargetMode="Externa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33</xdr:row>
      <xdr:rowOff>180975</xdr:rowOff>
    </xdr:from>
    <xdr:to>
      <xdr:col>13</xdr:col>
      <xdr:colOff>180975</xdr:colOff>
      <xdr:row>48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33</xdr:row>
      <xdr:rowOff>180975</xdr:rowOff>
    </xdr:from>
    <xdr:to>
      <xdr:col>6</xdr:col>
      <xdr:colOff>676275</xdr:colOff>
      <xdr:row>48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0</xdr:rowOff>
    </xdr:from>
    <xdr:to>
      <xdr:col>8</xdr:col>
      <xdr:colOff>228601</xdr:colOff>
      <xdr:row>50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342899</xdr:colOff>
      <xdr:row>2</xdr:row>
      <xdr:rowOff>0</xdr:rowOff>
    </xdr:from>
    <xdr:to>
      <xdr:col>16</xdr:col>
      <xdr:colOff>504825</xdr:colOff>
      <xdr:row>21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495299</xdr:colOff>
      <xdr:row>24</xdr:row>
      <xdr:rowOff>85724</xdr:rowOff>
    </xdr:from>
    <xdr:to>
      <xdr:col>21</xdr:col>
      <xdr:colOff>47624</xdr:colOff>
      <xdr:row>33</xdr:row>
      <xdr:rowOff>190499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276225</xdr:colOff>
      <xdr:row>8</xdr:row>
      <xdr:rowOff>190500</xdr:rowOff>
    </xdr:from>
    <xdr:to>
      <xdr:col>20</xdr:col>
      <xdr:colOff>276225</xdr:colOff>
      <xdr:row>22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333375</xdr:colOff>
      <xdr:row>24</xdr:row>
      <xdr:rowOff>85725</xdr:rowOff>
    </xdr:from>
    <xdr:to>
      <xdr:col>19</xdr:col>
      <xdr:colOff>685800</xdr:colOff>
      <xdr:row>38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447674</xdr:colOff>
      <xdr:row>39</xdr:row>
      <xdr:rowOff>152399</xdr:rowOff>
    </xdr:from>
    <xdr:to>
      <xdr:col>16</xdr:col>
      <xdr:colOff>447675</xdr:colOff>
      <xdr:row>56</xdr:row>
      <xdr:rowOff>9524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41</xdr:row>
      <xdr:rowOff>190500</xdr:rowOff>
    </xdr:from>
    <xdr:to>
      <xdr:col>8</xdr:col>
      <xdr:colOff>9525</xdr:colOff>
      <xdr:row>57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21</xdr:row>
      <xdr:rowOff>95248</xdr:rowOff>
    </xdr:from>
    <xdr:to>
      <xdr:col>10</xdr:col>
      <xdr:colOff>904875</xdr:colOff>
      <xdr:row>42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21</xdr:row>
      <xdr:rowOff>95248</xdr:rowOff>
    </xdr:from>
    <xdr:to>
      <xdr:col>10</xdr:col>
      <xdr:colOff>904875</xdr:colOff>
      <xdr:row>42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657225</xdr:colOff>
      <xdr:row>3</xdr:row>
      <xdr:rowOff>123825</xdr:rowOff>
    </xdr:from>
    <xdr:to>
      <xdr:col>18</xdr:col>
      <xdr:colOff>295275</xdr:colOff>
      <xdr:row>21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219075</xdr:colOff>
      <xdr:row>42</xdr:row>
      <xdr:rowOff>171450</xdr:rowOff>
    </xdr:from>
    <xdr:to>
      <xdr:col>13</xdr:col>
      <xdr:colOff>723900</xdr:colOff>
      <xdr:row>56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19</xdr:row>
      <xdr:rowOff>180975</xdr:rowOff>
    </xdr:from>
    <xdr:to>
      <xdr:col>8</xdr:col>
      <xdr:colOff>371475</xdr:colOff>
      <xdr:row>34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2</xdr:row>
      <xdr:rowOff>19050</xdr:rowOff>
    </xdr:from>
    <xdr:to>
      <xdr:col>10</xdr:col>
      <xdr:colOff>476250</xdr:colOff>
      <xdr:row>18</xdr:row>
      <xdr:rowOff>171450</xdr:rowOff>
    </xdr:to>
    <xdr:pic>
      <xdr:nvPicPr>
        <xdr:cNvPr id="5" name="Gráfico 17" descr="cid:image008.png@01D92FF1.BA2AEF20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400050"/>
          <a:ext cx="7762875" cy="320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523875</xdr:colOff>
      <xdr:row>34</xdr:row>
      <xdr:rowOff>180975</xdr:rowOff>
    </xdr:from>
    <xdr:to>
      <xdr:col>18</xdr:col>
      <xdr:colOff>523875</xdr:colOff>
      <xdr:row>48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4</xdr:row>
      <xdr:rowOff>38100</xdr:rowOff>
    </xdr:from>
    <xdr:to>
      <xdr:col>11</xdr:col>
      <xdr:colOff>133350</xdr:colOff>
      <xdr:row>21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20</xdr:row>
      <xdr:rowOff>161925</xdr:rowOff>
    </xdr:from>
    <xdr:to>
      <xdr:col>9</xdr:col>
      <xdr:colOff>123824</xdr:colOff>
      <xdr:row>36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171449</xdr:colOff>
      <xdr:row>37</xdr:row>
      <xdr:rowOff>171450</xdr:rowOff>
    </xdr:from>
    <xdr:to>
      <xdr:col>9</xdr:col>
      <xdr:colOff>95250</xdr:colOff>
      <xdr:row>53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11</xdr:row>
      <xdr:rowOff>171450</xdr:rowOff>
    </xdr:from>
    <xdr:to>
      <xdr:col>14</xdr:col>
      <xdr:colOff>600075</xdr:colOff>
      <xdr:row>27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380998</xdr:colOff>
      <xdr:row>15</xdr:row>
      <xdr:rowOff>95250</xdr:rowOff>
    </xdr:from>
    <xdr:to>
      <xdr:col>7</xdr:col>
      <xdr:colOff>685800</xdr:colOff>
      <xdr:row>35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457200</xdr:colOff>
      <xdr:row>37</xdr:row>
      <xdr:rowOff>104775</xdr:rowOff>
    </xdr:from>
    <xdr:to>
      <xdr:col>7</xdr:col>
      <xdr:colOff>447675</xdr:colOff>
      <xdr:row>51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638175</xdr:colOff>
      <xdr:row>14</xdr:row>
      <xdr:rowOff>95250</xdr:rowOff>
    </xdr:from>
    <xdr:to>
      <xdr:col>13</xdr:col>
      <xdr:colOff>485775</xdr:colOff>
      <xdr:row>28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638175</xdr:colOff>
      <xdr:row>29</xdr:row>
      <xdr:rowOff>76200</xdr:rowOff>
    </xdr:from>
    <xdr:to>
      <xdr:col>13</xdr:col>
      <xdr:colOff>485775</xdr:colOff>
      <xdr:row>43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619125</xdr:colOff>
      <xdr:row>44</xdr:row>
      <xdr:rowOff>19050</xdr:rowOff>
    </xdr:from>
    <xdr:to>
      <xdr:col>13</xdr:col>
      <xdr:colOff>466725</xdr:colOff>
      <xdr:row>58</xdr:row>
      <xdr:rowOff>95250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47625</xdr:colOff>
      <xdr:row>62</xdr:row>
      <xdr:rowOff>152400</xdr:rowOff>
    </xdr:from>
    <xdr:to>
      <xdr:col>10</xdr:col>
      <xdr:colOff>447675</xdr:colOff>
      <xdr:row>82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761999</xdr:colOff>
      <xdr:row>84</xdr:row>
      <xdr:rowOff>190499</xdr:rowOff>
    </xdr:from>
    <xdr:to>
      <xdr:col>10</xdr:col>
      <xdr:colOff>485775</xdr:colOff>
      <xdr:row>102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8</xdr:row>
      <xdr:rowOff>161925</xdr:rowOff>
    </xdr:from>
    <xdr:to>
      <xdr:col>13</xdr:col>
      <xdr:colOff>742950</xdr:colOff>
      <xdr:row>23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24</xdr:row>
      <xdr:rowOff>180975</xdr:rowOff>
    </xdr:from>
    <xdr:to>
      <xdr:col>14</xdr:col>
      <xdr:colOff>495301</xdr:colOff>
      <xdr:row>43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581025</xdr:colOff>
      <xdr:row>25</xdr:row>
      <xdr:rowOff>180975</xdr:rowOff>
    </xdr:from>
    <xdr:to>
      <xdr:col>21</xdr:col>
      <xdr:colOff>66675</xdr:colOff>
      <xdr:row>39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3</xdr:row>
      <xdr:rowOff>47625</xdr:rowOff>
    </xdr:from>
    <xdr:to>
      <xdr:col>8</xdr:col>
      <xdr:colOff>323850</xdr:colOff>
      <xdr:row>18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95249</xdr:colOff>
      <xdr:row>21</xdr:row>
      <xdr:rowOff>28575</xdr:rowOff>
    </xdr:from>
    <xdr:to>
      <xdr:col>14</xdr:col>
      <xdr:colOff>76200</xdr:colOff>
      <xdr:row>40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</xdr:row>
      <xdr:rowOff>9525</xdr:rowOff>
    </xdr:from>
    <xdr:to>
      <xdr:col>14</xdr:col>
      <xdr:colOff>19050</xdr:colOff>
      <xdr:row>16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695325</xdr:colOff>
      <xdr:row>10</xdr:row>
      <xdr:rowOff>180975</xdr:rowOff>
    </xdr:from>
    <xdr:to>
      <xdr:col>6</xdr:col>
      <xdr:colOff>257175</xdr:colOff>
      <xdr:row>25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9524</xdr:colOff>
      <xdr:row>18</xdr:row>
      <xdr:rowOff>57150</xdr:rowOff>
    </xdr:from>
    <xdr:to>
      <xdr:col>13</xdr:col>
      <xdr:colOff>761999</xdr:colOff>
      <xdr:row>32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723899</xdr:colOff>
      <xdr:row>24</xdr:row>
      <xdr:rowOff>104774</xdr:rowOff>
    </xdr:from>
    <xdr:to>
      <xdr:col>8</xdr:col>
      <xdr:colOff>771525</xdr:colOff>
      <xdr:row>41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tat%20AM%20i%20AC/OAC/OAC/Control%20treball%20OAC/ATENCI&#211;%20TELEF&#210;NICA/2022/Dades%20mensuals%20per%20tem&#224;tiqu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nitat%20AM%20i%20AC/OAC/OAC/Control%20treball%20OAC/ATENCI&#211;%20TELEF&#210;NICA/2020/Resum%20tasques%20atenci&#243;%20telef&#242;nica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nitat%20AM%20i%20AC/OAC/OAC/Control%20treball%20OAC/Control%20any%202022/Dades%20Regi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ins"/>
      <sheetName val="Hoja2"/>
      <sheetName val="Hoja1"/>
      <sheetName val="SUMATORI MATI TARDA"/>
      <sheetName val="Tardes"/>
    </sheetNames>
    <sheetDataSet>
      <sheetData sheetId="0"/>
      <sheetData sheetId="1"/>
      <sheetData sheetId="2"/>
      <sheetData sheetId="3">
        <row r="20">
          <cell r="E20" t="str">
            <v>PADRÓ D'HABITANTS</v>
          </cell>
          <cell r="F20">
            <v>2068</v>
          </cell>
        </row>
        <row r="21">
          <cell r="F21"/>
        </row>
        <row r="22">
          <cell r="E22" t="str">
            <v xml:space="preserve">AJUTS </v>
          </cell>
          <cell r="F22">
            <v>2222</v>
          </cell>
        </row>
        <row r="23">
          <cell r="F23"/>
        </row>
        <row r="24">
          <cell r="E24" t="str">
            <v>HABITATGE</v>
          </cell>
          <cell r="F24">
            <v>2178</v>
          </cell>
        </row>
        <row r="25">
          <cell r="F25"/>
        </row>
        <row r="26">
          <cell r="E26" t="str">
            <v>SUPORT TRAMITACIÓ  I  IDCAT</v>
          </cell>
          <cell r="F26">
            <v>5580</v>
          </cell>
        </row>
        <row r="27">
          <cell r="F27"/>
        </row>
        <row r="28">
          <cell r="E28" t="str">
            <v>INFORMACIONS SERVIES I TRÀMITS</v>
          </cell>
          <cell r="F28">
            <v>10280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Setmanal"/>
      <sheetName val="Gràfic mensual"/>
      <sheetName val="Gràfiques"/>
      <sheetName val="Gràfic per gestions "/>
      <sheetName val="Tardes dijous"/>
      <sheetName val="Hoja1"/>
    </sheetNames>
    <sheetDataSet>
      <sheetData sheetId="0"/>
      <sheetData sheetId="1"/>
      <sheetData sheetId="2">
        <row r="48">
          <cell r="G48" t="str">
            <v>16 a  31 març</v>
          </cell>
          <cell r="H48">
            <v>339</v>
          </cell>
        </row>
        <row r="52">
          <cell r="G52" t="str">
            <v>abril</v>
          </cell>
          <cell r="H52">
            <v>516</v>
          </cell>
        </row>
        <row r="57">
          <cell r="G57" t="str">
            <v>maig</v>
          </cell>
          <cell r="H57">
            <v>1809</v>
          </cell>
        </row>
        <row r="63">
          <cell r="G63" t="str">
            <v>juny</v>
          </cell>
          <cell r="H63">
            <v>2025</v>
          </cell>
        </row>
        <row r="68">
          <cell r="G68" t="str">
            <v>juliol</v>
          </cell>
          <cell r="H68">
            <v>854</v>
          </cell>
        </row>
        <row r="74">
          <cell r="G74" t="str">
            <v>agost</v>
          </cell>
          <cell r="H74">
            <v>1082</v>
          </cell>
        </row>
        <row r="81">
          <cell r="G81" t="str">
            <v>setembre</v>
          </cell>
          <cell r="H81">
            <v>1289</v>
          </cell>
        </row>
        <row r="88">
          <cell r="G88" t="str">
            <v>octubre</v>
          </cell>
          <cell r="H88">
            <v>1216</v>
          </cell>
        </row>
        <row r="93">
          <cell r="G93" t="str">
            <v>novembre</v>
          </cell>
          <cell r="H93">
            <v>1025</v>
          </cell>
        </row>
        <row r="99">
          <cell r="G99" t="str">
            <v>desembre</v>
          </cell>
          <cell r="H99">
            <v>1127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es RE"/>
      <sheetName val="Correu electrònic"/>
      <sheetName val="Hoja1"/>
    </sheetNames>
    <sheetDataSet>
      <sheetData sheetId="0">
        <row r="4">
          <cell r="D4" t="str">
            <v>PRESENCIAL</v>
          </cell>
          <cell r="E4" t="str">
            <v>TELEMÀTIC</v>
          </cell>
          <cell r="F4" t="str">
            <v>EACAT</v>
          </cell>
          <cell r="G4" t="str">
            <v>CORREU POSTAL</v>
          </cell>
        </row>
        <row r="5">
          <cell r="D5"/>
          <cell r="E5"/>
          <cell r="F5"/>
          <cell r="G5"/>
        </row>
        <row r="6">
          <cell r="C6" t="str">
            <v>GENER</v>
          </cell>
          <cell r="D6">
            <v>477</v>
          </cell>
          <cell r="E6">
            <v>571</v>
          </cell>
          <cell r="F6">
            <v>118</v>
          </cell>
          <cell r="G6">
            <v>15</v>
          </cell>
        </row>
        <row r="7">
          <cell r="C7" t="str">
            <v>FEBRER</v>
          </cell>
          <cell r="D7">
            <v>494</v>
          </cell>
          <cell r="E7">
            <v>803</v>
          </cell>
          <cell r="F7">
            <v>173</v>
          </cell>
          <cell r="G7">
            <v>20</v>
          </cell>
        </row>
        <row r="8">
          <cell r="C8" t="str">
            <v>MARÇ</v>
          </cell>
          <cell r="D8">
            <v>544</v>
          </cell>
          <cell r="E8">
            <v>779</v>
          </cell>
          <cell r="F8">
            <v>228</v>
          </cell>
          <cell r="G8">
            <v>32</v>
          </cell>
        </row>
        <row r="9">
          <cell r="C9" t="str">
            <v>ABRIL</v>
          </cell>
          <cell r="D9">
            <v>512</v>
          </cell>
          <cell r="E9">
            <v>705</v>
          </cell>
          <cell r="F9">
            <v>156</v>
          </cell>
          <cell r="G9">
            <v>20</v>
          </cell>
        </row>
        <row r="10">
          <cell r="C10" t="str">
            <v>MAIG</v>
          </cell>
          <cell r="D10">
            <v>799</v>
          </cell>
          <cell r="E10">
            <v>967</v>
          </cell>
          <cell r="F10">
            <v>198</v>
          </cell>
          <cell r="G10">
            <v>25</v>
          </cell>
        </row>
        <row r="11">
          <cell r="C11" t="str">
            <v>JUNY</v>
          </cell>
          <cell r="D11">
            <v>578</v>
          </cell>
          <cell r="E11">
            <v>718</v>
          </cell>
          <cell r="F11">
            <v>157</v>
          </cell>
          <cell r="G11">
            <v>20</v>
          </cell>
        </row>
        <row r="12">
          <cell r="C12" t="str">
            <v>JULIOL</v>
          </cell>
          <cell r="D12">
            <v>657</v>
          </cell>
          <cell r="E12">
            <v>863</v>
          </cell>
          <cell r="F12">
            <v>154</v>
          </cell>
          <cell r="G12">
            <v>54</v>
          </cell>
        </row>
        <row r="13">
          <cell r="C13" t="str">
            <v>AGOST</v>
          </cell>
          <cell r="D13">
            <v>442</v>
          </cell>
          <cell r="E13">
            <v>413</v>
          </cell>
          <cell r="F13">
            <v>98</v>
          </cell>
          <cell r="G13">
            <v>5</v>
          </cell>
        </row>
        <row r="14">
          <cell r="C14" t="str">
            <v>SETEMBRE</v>
          </cell>
          <cell r="D14">
            <v>599</v>
          </cell>
          <cell r="E14">
            <v>788</v>
          </cell>
          <cell r="F14">
            <v>162</v>
          </cell>
          <cell r="G14">
            <v>20</v>
          </cell>
        </row>
        <row r="15">
          <cell r="C15" t="str">
            <v>OCTUBRE</v>
          </cell>
          <cell r="D15">
            <v>583</v>
          </cell>
          <cell r="E15">
            <v>884</v>
          </cell>
          <cell r="F15">
            <v>262</v>
          </cell>
          <cell r="G15">
            <v>31</v>
          </cell>
        </row>
        <row r="16">
          <cell r="C16" t="str">
            <v>NOVEMBRE</v>
          </cell>
          <cell r="D16">
            <v>510</v>
          </cell>
          <cell r="E16">
            <v>819</v>
          </cell>
          <cell r="F16">
            <v>312</v>
          </cell>
          <cell r="G16">
            <v>24</v>
          </cell>
        </row>
        <row r="17">
          <cell r="C17" t="str">
            <v>DESEMBRE</v>
          </cell>
          <cell r="D17">
            <v>415</v>
          </cell>
          <cell r="E17">
            <v>583</v>
          </cell>
          <cell r="F17">
            <v>298</v>
          </cell>
          <cell r="G17">
            <v>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64"/>
  <sheetViews>
    <sheetView workbookViewId="0">
      <selection activeCell="Q5" sqref="Q5:S23"/>
    </sheetView>
  </sheetViews>
  <sheetFormatPr defaultColWidth="11.42578125" defaultRowHeight="15" x14ac:dyDescent="0.25"/>
  <cols>
    <col min="1" max="1" width="15.28515625" customWidth="1"/>
    <col min="2" max="2" width="13.42578125" customWidth="1"/>
  </cols>
  <sheetData>
    <row r="3" spans="1:15" x14ac:dyDescent="0.25">
      <c r="A3" s="1" t="s">
        <v>0</v>
      </c>
    </row>
    <row r="4" spans="1:15" x14ac:dyDescent="0.25">
      <c r="A4" s="2" t="s">
        <v>1</v>
      </c>
      <c r="B4" s="2">
        <v>8</v>
      </c>
      <c r="C4" s="2">
        <v>9</v>
      </c>
      <c r="D4" s="2">
        <v>10</v>
      </c>
      <c r="E4" s="2">
        <v>11</v>
      </c>
      <c r="F4" s="2">
        <v>12</v>
      </c>
      <c r="G4" s="2">
        <v>13</v>
      </c>
      <c r="H4" s="2">
        <v>14</v>
      </c>
      <c r="I4" s="2">
        <v>15</v>
      </c>
      <c r="J4" s="2">
        <v>16</v>
      </c>
      <c r="K4" s="2">
        <v>17</v>
      </c>
      <c r="L4" s="2">
        <v>18</v>
      </c>
      <c r="M4" s="2">
        <v>19</v>
      </c>
      <c r="N4" s="2">
        <v>20</v>
      </c>
      <c r="O4" s="2" t="s">
        <v>2</v>
      </c>
    </row>
    <row r="5" spans="1:1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A6" s="4" t="s">
        <v>3</v>
      </c>
      <c r="B6" s="4">
        <f>SUM(B10:B14)</f>
        <v>1617</v>
      </c>
      <c r="C6" s="4">
        <f t="shared" ref="C6:O6" si="0">SUM(C10:C14)</f>
        <v>2244</v>
      </c>
      <c r="D6" s="4">
        <f t="shared" si="0"/>
        <v>2928</v>
      </c>
      <c r="E6" s="4">
        <f t="shared" si="0"/>
        <v>3368</v>
      </c>
      <c r="F6" s="4">
        <f t="shared" si="0"/>
        <v>3183</v>
      </c>
      <c r="G6" s="4">
        <f t="shared" si="0"/>
        <v>1971</v>
      </c>
      <c r="H6" s="4">
        <f t="shared" si="0"/>
        <v>0</v>
      </c>
      <c r="I6" s="4">
        <f t="shared" si="0"/>
        <v>8</v>
      </c>
      <c r="J6" s="4">
        <f t="shared" si="0"/>
        <v>455</v>
      </c>
      <c r="K6" s="4">
        <f t="shared" si="0"/>
        <v>442</v>
      </c>
      <c r="L6" s="4">
        <f t="shared" si="0"/>
        <v>303</v>
      </c>
      <c r="M6" s="4">
        <f t="shared" si="0"/>
        <v>0</v>
      </c>
      <c r="N6" s="4">
        <f t="shared" si="0"/>
        <v>0</v>
      </c>
      <c r="O6" s="4">
        <f t="shared" si="0"/>
        <v>16519</v>
      </c>
    </row>
    <row r="7" spans="1:1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t="s">
        <v>253</v>
      </c>
      <c r="B8" s="5">
        <v>1632</v>
      </c>
      <c r="C8" s="5">
        <v>2491</v>
      </c>
      <c r="D8" s="5">
        <v>3162</v>
      </c>
      <c r="E8" s="5">
        <v>3668</v>
      </c>
      <c r="F8" s="5">
        <v>3422</v>
      </c>
      <c r="G8" s="5">
        <v>1975</v>
      </c>
      <c r="H8" s="5"/>
      <c r="I8" s="5">
        <v>8</v>
      </c>
      <c r="J8" s="5">
        <v>456</v>
      </c>
      <c r="K8" s="5">
        <v>443</v>
      </c>
      <c r="L8" s="5">
        <v>308</v>
      </c>
      <c r="M8" s="5"/>
      <c r="N8" s="5"/>
      <c r="O8" s="5">
        <v>17565</v>
      </c>
    </row>
    <row r="10" spans="1:15" x14ac:dyDescent="0.25">
      <c r="A10" t="s">
        <v>4</v>
      </c>
      <c r="B10" s="5">
        <v>989</v>
      </c>
      <c r="C10" s="5">
        <v>714</v>
      </c>
      <c r="D10" s="5">
        <v>1176</v>
      </c>
      <c r="E10" s="5">
        <v>1147</v>
      </c>
      <c r="F10" s="5">
        <v>1112</v>
      </c>
      <c r="G10" s="5">
        <v>652</v>
      </c>
      <c r="H10" s="5"/>
      <c r="I10" s="5">
        <v>8</v>
      </c>
      <c r="J10" s="5">
        <v>234</v>
      </c>
      <c r="K10" s="5">
        <v>190</v>
      </c>
      <c r="L10" s="5">
        <v>100</v>
      </c>
      <c r="M10" s="5"/>
      <c r="N10" s="5"/>
      <c r="O10" s="5">
        <v>6322</v>
      </c>
    </row>
    <row r="11" spans="1:15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25">
      <c r="A12" t="s">
        <v>5</v>
      </c>
      <c r="B12" s="5">
        <v>486</v>
      </c>
      <c r="C12" s="5">
        <v>1358</v>
      </c>
      <c r="D12" s="5">
        <v>1519</v>
      </c>
      <c r="E12" s="5">
        <v>1843</v>
      </c>
      <c r="F12" s="5">
        <v>1673</v>
      </c>
      <c r="G12" s="5">
        <v>1067</v>
      </c>
      <c r="H12" s="5"/>
      <c r="I12" s="5"/>
      <c r="J12" s="5">
        <v>181</v>
      </c>
      <c r="K12" s="5">
        <v>202</v>
      </c>
      <c r="L12" s="5">
        <v>169</v>
      </c>
      <c r="M12" s="5"/>
      <c r="N12" s="5"/>
      <c r="O12" s="5">
        <v>8498</v>
      </c>
    </row>
    <row r="13" spans="1:1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5">
      <c r="A14" t="s">
        <v>7</v>
      </c>
      <c r="B14" s="5">
        <v>142</v>
      </c>
      <c r="C14" s="5">
        <v>172</v>
      </c>
      <c r="D14" s="5">
        <v>233</v>
      </c>
      <c r="E14" s="5">
        <v>378</v>
      </c>
      <c r="F14" s="5">
        <v>398</v>
      </c>
      <c r="G14" s="5">
        <v>252</v>
      </c>
      <c r="H14" s="5"/>
      <c r="I14" s="5"/>
      <c r="J14" s="5">
        <v>40</v>
      </c>
      <c r="K14" s="5">
        <v>50</v>
      </c>
      <c r="L14" s="5">
        <v>34</v>
      </c>
      <c r="M14" s="5"/>
      <c r="N14" s="5"/>
      <c r="O14" s="5">
        <v>1699</v>
      </c>
    </row>
    <row r="15" spans="1:15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5">
      <c r="A16" s="142" t="s">
        <v>6</v>
      </c>
      <c r="B16" s="5"/>
      <c r="C16" s="5">
        <v>206</v>
      </c>
      <c r="D16" s="5">
        <v>180</v>
      </c>
      <c r="E16" s="5">
        <v>255</v>
      </c>
      <c r="F16" s="5">
        <v>202</v>
      </c>
      <c r="G16" s="5">
        <v>1</v>
      </c>
      <c r="H16" s="5"/>
      <c r="I16" s="5"/>
      <c r="J16" s="5"/>
      <c r="K16" s="5"/>
      <c r="L16" s="5"/>
      <c r="M16" s="5"/>
      <c r="N16" s="5"/>
      <c r="O16" s="5">
        <v>844</v>
      </c>
    </row>
    <row r="17" spans="1:15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25">
      <c r="A18" s="1" t="s">
        <v>8</v>
      </c>
    </row>
    <row r="19" spans="1:15" x14ac:dyDescent="0.25">
      <c r="A19" s="2" t="s">
        <v>1</v>
      </c>
      <c r="B19" s="2">
        <v>8</v>
      </c>
      <c r="C19" s="2">
        <v>9</v>
      </c>
      <c r="D19" s="2">
        <v>10</v>
      </c>
      <c r="E19" s="2">
        <v>11</v>
      </c>
      <c r="F19" s="2">
        <v>12</v>
      </c>
      <c r="G19" s="2">
        <v>13</v>
      </c>
      <c r="H19" s="2">
        <v>14</v>
      </c>
      <c r="I19" s="2">
        <v>15</v>
      </c>
      <c r="J19" s="2">
        <v>16</v>
      </c>
      <c r="K19" s="2">
        <v>17</v>
      </c>
      <c r="L19" s="2">
        <v>18</v>
      </c>
      <c r="M19" s="2">
        <v>19</v>
      </c>
      <c r="N19" s="2">
        <v>20</v>
      </c>
      <c r="O19" s="2" t="s">
        <v>2</v>
      </c>
    </row>
    <row r="21" spans="1:15" x14ac:dyDescent="0.25">
      <c r="A21" s="4" t="s">
        <v>3</v>
      </c>
      <c r="B21" s="209">
        <f t="shared" ref="B21:M21" si="1">B25+B27+B29</f>
        <v>2610</v>
      </c>
      <c r="C21" s="209">
        <f t="shared" si="1"/>
        <v>4094</v>
      </c>
      <c r="D21" s="209">
        <f t="shared" si="1"/>
        <v>4648</v>
      </c>
      <c r="E21" s="209">
        <f t="shared" si="1"/>
        <v>5891</v>
      </c>
      <c r="F21" s="209">
        <f t="shared" si="1"/>
        <v>5473</v>
      </c>
      <c r="G21" s="209">
        <f t="shared" si="1"/>
        <v>4032</v>
      </c>
      <c r="H21" s="209">
        <f t="shared" si="1"/>
        <v>150</v>
      </c>
      <c r="I21" s="209">
        <f t="shared" si="1"/>
        <v>9</v>
      </c>
      <c r="J21" s="209">
        <f t="shared" si="1"/>
        <v>791</v>
      </c>
      <c r="K21" s="209">
        <f t="shared" si="1"/>
        <v>824</v>
      </c>
      <c r="L21" s="209">
        <f t="shared" si="1"/>
        <v>740</v>
      </c>
      <c r="M21" s="209">
        <f t="shared" si="1"/>
        <v>13</v>
      </c>
      <c r="N21" s="209"/>
      <c r="O21" s="209">
        <f>SUM(B21:N21)</f>
        <v>29275</v>
      </c>
    </row>
    <row r="23" spans="1:15" x14ac:dyDescent="0.25">
      <c r="A23" t="s">
        <v>9</v>
      </c>
      <c r="B23" s="5">
        <v>2631</v>
      </c>
      <c r="C23" s="5">
        <v>4359</v>
      </c>
      <c r="D23" s="5">
        <v>4909</v>
      </c>
      <c r="E23" s="5">
        <v>6225</v>
      </c>
      <c r="F23" s="5">
        <v>5739</v>
      </c>
      <c r="G23" s="5">
        <v>4055</v>
      </c>
      <c r="H23" s="5">
        <v>150</v>
      </c>
      <c r="I23" s="5">
        <v>9</v>
      </c>
      <c r="J23" s="5">
        <v>792</v>
      </c>
      <c r="K23" s="5">
        <v>825</v>
      </c>
      <c r="L23" s="5">
        <v>747</v>
      </c>
      <c r="M23" s="5">
        <v>13</v>
      </c>
      <c r="N23" s="5"/>
      <c r="O23" s="5">
        <v>30454</v>
      </c>
    </row>
    <row r="25" spans="1:15" x14ac:dyDescent="0.25">
      <c r="A25" t="s">
        <v>4</v>
      </c>
      <c r="B25" s="5">
        <v>1749</v>
      </c>
      <c r="C25" s="5">
        <v>1964</v>
      </c>
      <c r="D25" s="5">
        <v>2322</v>
      </c>
      <c r="E25" s="5">
        <v>2803</v>
      </c>
      <c r="F25" s="5">
        <v>2534</v>
      </c>
      <c r="G25" s="5">
        <v>1953</v>
      </c>
      <c r="H25" s="5">
        <v>85</v>
      </c>
      <c r="I25" s="5">
        <v>9</v>
      </c>
      <c r="J25" s="5">
        <v>458</v>
      </c>
      <c r="K25" s="5">
        <v>495</v>
      </c>
      <c r="L25" s="5">
        <v>415</v>
      </c>
      <c r="M25" s="5">
        <v>7</v>
      </c>
      <c r="N25" s="5"/>
      <c r="O25" s="5">
        <v>14794</v>
      </c>
    </row>
    <row r="26" spans="1:15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25">
      <c r="A27" t="s">
        <v>5</v>
      </c>
      <c r="B27" s="5">
        <v>636</v>
      </c>
      <c r="C27" s="5">
        <v>1755</v>
      </c>
      <c r="D27" s="5">
        <v>1928</v>
      </c>
      <c r="E27" s="5">
        <v>2421</v>
      </c>
      <c r="F27" s="5">
        <v>2136</v>
      </c>
      <c r="G27" s="5">
        <v>1416</v>
      </c>
      <c r="H27" s="5">
        <v>17</v>
      </c>
      <c r="I27" s="5"/>
      <c r="J27" s="5">
        <v>263</v>
      </c>
      <c r="K27" s="5">
        <v>258</v>
      </c>
      <c r="L27" s="5">
        <v>237</v>
      </c>
      <c r="M27" s="5">
        <v>2</v>
      </c>
      <c r="N27" s="5"/>
      <c r="O27" s="5">
        <v>11069</v>
      </c>
    </row>
    <row r="28" spans="1:15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x14ac:dyDescent="0.25">
      <c r="A29" t="s">
        <v>7</v>
      </c>
      <c r="B29" s="5">
        <v>225</v>
      </c>
      <c r="C29" s="5">
        <v>375</v>
      </c>
      <c r="D29" s="5">
        <v>398</v>
      </c>
      <c r="E29" s="5">
        <v>667</v>
      </c>
      <c r="F29" s="5">
        <v>803</v>
      </c>
      <c r="G29" s="5">
        <v>663</v>
      </c>
      <c r="H29" s="5">
        <v>48</v>
      </c>
      <c r="I29" s="5"/>
      <c r="J29" s="5">
        <v>70</v>
      </c>
      <c r="K29" s="5">
        <v>71</v>
      </c>
      <c r="L29" s="5">
        <v>88</v>
      </c>
      <c r="M29" s="5">
        <v>4</v>
      </c>
      <c r="N29" s="5"/>
      <c r="O29" s="5">
        <v>3412</v>
      </c>
    </row>
    <row r="30" spans="1:15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25">
      <c r="A31" s="142" t="s">
        <v>6</v>
      </c>
      <c r="B31" s="5"/>
      <c r="C31" s="5">
        <v>207</v>
      </c>
      <c r="D31" s="5">
        <v>182</v>
      </c>
      <c r="E31" s="5">
        <v>263</v>
      </c>
      <c r="F31" s="5">
        <v>217</v>
      </c>
      <c r="G31" s="5">
        <v>20</v>
      </c>
      <c r="H31" s="5"/>
      <c r="I31" s="5"/>
      <c r="J31" s="5"/>
      <c r="K31" s="5"/>
      <c r="L31" s="5"/>
      <c r="M31" s="5"/>
      <c r="N31" s="5"/>
      <c r="O31" s="5">
        <v>889</v>
      </c>
    </row>
    <row r="52" spans="2:7" ht="15.75" thickBot="1" x14ac:dyDescent="0.3"/>
    <row r="53" spans="2:7" ht="30" x14ac:dyDescent="0.25">
      <c r="B53" s="7" t="s">
        <v>10</v>
      </c>
      <c r="C53" s="8">
        <f>SUM(B6:G6)</f>
        <v>15311</v>
      </c>
      <c r="D53" s="9">
        <f>C53/C56</f>
        <v>0.92732117981951423</v>
      </c>
      <c r="E53" s="7" t="s">
        <v>11</v>
      </c>
      <c r="F53" s="8">
        <f>SUM(B21:I21)</f>
        <v>26907</v>
      </c>
      <c r="G53" s="10">
        <f>F53/F56</f>
        <v>0.91911187019641327</v>
      </c>
    </row>
    <row r="54" spans="2:7" ht="30" x14ac:dyDescent="0.25">
      <c r="B54" s="11" t="s">
        <v>12</v>
      </c>
      <c r="C54" s="12">
        <f>SUM(J6:N6)</f>
        <v>1200</v>
      </c>
      <c r="D54" s="13">
        <f>C54/C56</f>
        <v>7.2678820180485743E-2</v>
      </c>
      <c r="E54" s="11" t="s">
        <v>13</v>
      </c>
      <c r="F54" s="12">
        <f>SUM(J21:M21)</f>
        <v>2368</v>
      </c>
      <c r="G54" s="14">
        <f>F54/F56</f>
        <v>8.0888129803586672E-2</v>
      </c>
    </row>
    <row r="55" spans="2:7" x14ac:dyDescent="0.25">
      <c r="B55" s="15"/>
      <c r="C55" s="12"/>
      <c r="D55" s="16"/>
      <c r="E55" s="15"/>
      <c r="F55" s="12"/>
      <c r="G55" s="17"/>
    </row>
    <row r="56" spans="2:7" ht="15.75" thickBot="1" x14ac:dyDescent="0.3">
      <c r="B56" s="210" t="s">
        <v>14</v>
      </c>
      <c r="C56" s="19">
        <f>SUM(C53:C54)</f>
        <v>16511</v>
      </c>
      <c r="D56" s="20"/>
      <c r="E56" s="210" t="s">
        <v>15</v>
      </c>
      <c r="F56" s="19">
        <f>SUM(F53:F54)</f>
        <v>29275</v>
      </c>
      <c r="G56" s="21"/>
    </row>
    <row r="62" spans="2:7" x14ac:dyDescent="0.25">
      <c r="B62" s="3"/>
      <c r="C62" s="3"/>
      <c r="D62" s="3"/>
      <c r="E62" s="3"/>
      <c r="F62" s="3"/>
      <c r="G62" s="3"/>
    </row>
    <row r="64" spans="2:7" x14ac:dyDescent="0.25">
      <c r="B64" s="3"/>
      <c r="C64" s="3"/>
      <c r="D64" s="3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C4:E21"/>
  <sheetViews>
    <sheetView workbookViewId="0">
      <selection activeCell="H12" sqref="H12"/>
    </sheetView>
  </sheetViews>
  <sheetFormatPr defaultColWidth="11.42578125" defaultRowHeight="15" x14ac:dyDescent="0.25"/>
  <cols>
    <col min="3" max="3" width="34.85546875" customWidth="1"/>
    <col min="4" max="4" width="16.85546875" customWidth="1"/>
    <col min="5" max="5" width="14.42578125" customWidth="1"/>
  </cols>
  <sheetData>
    <row r="4" spans="3:5" ht="21" x14ac:dyDescent="0.35">
      <c r="C4" s="417" t="s">
        <v>251</v>
      </c>
      <c r="D4" s="417"/>
      <c r="E4" s="417"/>
    </row>
    <row r="6" spans="3:5" ht="15.75" thickBot="1" x14ac:dyDescent="0.3"/>
    <row r="7" spans="3:5" ht="39.75" thickBot="1" x14ac:dyDescent="0.3">
      <c r="C7" s="208" t="s">
        <v>221</v>
      </c>
      <c r="D7" s="179" t="s">
        <v>206</v>
      </c>
      <c r="E7" s="180" t="s">
        <v>220</v>
      </c>
    </row>
    <row r="8" spans="3:5" ht="20.100000000000001" customHeight="1" x14ac:dyDescent="0.25">
      <c r="C8" s="190" t="s">
        <v>48</v>
      </c>
      <c r="D8" s="192">
        <v>193</v>
      </c>
      <c r="E8" s="193">
        <v>1.1689814814814814E-2</v>
      </c>
    </row>
    <row r="9" spans="3:5" ht="20.100000000000001" customHeight="1" x14ac:dyDescent="0.25">
      <c r="C9" s="182" t="s">
        <v>217</v>
      </c>
      <c r="D9" s="15">
        <v>485</v>
      </c>
      <c r="E9" s="174">
        <v>6.168981481481481E-3</v>
      </c>
    </row>
    <row r="10" spans="3:5" ht="20.100000000000001" customHeight="1" x14ac:dyDescent="0.25">
      <c r="C10" s="182" t="s">
        <v>187</v>
      </c>
      <c r="D10" s="15">
        <v>8</v>
      </c>
      <c r="E10" s="174">
        <v>4.0740740740740746E-3</v>
      </c>
    </row>
    <row r="11" spans="3:5" ht="20.100000000000001" customHeight="1" thickBot="1" x14ac:dyDescent="0.3">
      <c r="C11" s="191" t="s">
        <v>68</v>
      </c>
      <c r="D11" s="18">
        <v>190</v>
      </c>
      <c r="E11" s="176">
        <v>5.3587962962962964E-3</v>
      </c>
    </row>
    <row r="15" spans="3:5" ht="39.75" thickBot="1" x14ac:dyDescent="0.3">
      <c r="C15" s="183" t="s">
        <v>194</v>
      </c>
      <c r="D15" s="184" t="s">
        <v>206</v>
      </c>
      <c r="E15" s="185" t="s">
        <v>220</v>
      </c>
    </row>
    <row r="16" spans="3:5" x14ac:dyDescent="0.25">
      <c r="C16" s="23" t="s">
        <v>51</v>
      </c>
      <c r="D16" s="8">
        <v>922</v>
      </c>
      <c r="E16" s="177">
        <v>6.7592592592592591E-3</v>
      </c>
    </row>
    <row r="17" spans="3:5" x14ac:dyDescent="0.25">
      <c r="C17" s="15" t="s">
        <v>55</v>
      </c>
      <c r="D17" s="12">
        <v>1321</v>
      </c>
      <c r="E17" s="174">
        <v>5.3587962962962964E-3</v>
      </c>
    </row>
    <row r="18" spans="3:5" x14ac:dyDescent="0.25">
      <c r="C18" s="15" t="s">
        <v>62</v>
      </c>
      <c r="D18" s="12">
        <v>3</v>
      </c>
      <c r="E18" s="174">
        <v>9.5949074074074079E-3</v>
      </c>
    </row>
    <row r="19" spans="3:5" x14ac:dyDescent="0.25">
      <c r="C19" s="15" t="s">
        <v>69</v>
      </c>
      <c r="D19" s="12">
        <v>0</v>
      </c>
      <c r="E19" s="174">
        <v>0</v>
      </c>
    </row>
    <row r="20" spans="3:5" x14ac:dyDescent="0.25">
      <c r="C20" s="15" t="s">
        <v>78</v>
      </c>
      <c r="D20" s="12">
        <v>11</v>
      </c>
      <c r="E20" s="174">
        <v>5.4050925925925924E-3</v>
      </c>
    </row>
    <row r="21" spans="3:5" ht="15.75" thickBot="1" x14ac:dyDescent="0.3">
      <c r="C21" s="18" t="s">
        <v>50</v>
      </c>
      <c r="D21" s="19">
        <v>407</v>
      </c>
      <c r="E21" s="176">
        <v>7.3958333333333341E-3</v>
      </c>
    </row>
  </sheetData>
  <mergeCells count="1">
    <mergeCell ref="C4:E4"/>
  </mergeCells>
  <pageMargins left="0.7" right="0.7" top="0.75" bottom="0.75" header="0.3" footer="0.3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G10"/>
  <sheetViews>
    <sheetView workbookViewId="0">
      <selection activeCell="B3" sqref="B3:G6"/>
    </sheetView>
  </sheetViews>
  <sheetFormatPr defaultColWidth="11.42578125" defaultRowHeight="15" x14ac:dyDescent="0.25"/>
  <cols>
    <col min="2" max="2" width="30.42578125" customWidth="1"/>
    <col min="3" max="3" width="7.7109375" customWidth="1"/>
    <col min="4" max="4" width="9.5703125" customWidth="1"/>
    <col min="5" max="5" width="8.140625" customWidth="1"/>
    <col min="6" max="6" width="7.85546875" customWidth="1"/>
    <col min="7" max="7" width="7.42578125" customWidth="1"/>
  </cols>
  <sheetData>
    <row r="3" spans="2:7" x14ac:dyDescent="0.25">
      <c r="B3" t="s">
        <v>241</v>
      </c>
    </row>
    <row r="4" spans="2:7" x14ac:dyDescent="0.25">
      <c r="B4" s="183"/>
      <c r="C4" s="207">
        <v>2018</v>
      </c>
      <c r="D4" s="207">
        <v>2019</v>
      </c>
      <c r="E4" s="207">
        <v>2020</v>
      </c>
      <c r="F4" s="206">
        <v>2021</v>
      </c>
      <c r="G4" s="227">
        <v>2022</v>
      </c>
    </row>
    <row r="5" spans="2:7" ht="24.75" x14ac:dyDescent="0.25">
      <c r="B5" s="182" t="s">
        <v>210</v>
      </c>
      <c r="C5" s="12">
        <v>653</v>
      </c>
      <c r="D5" s="12">
        <v>325</v>
      </c>
      <c r="E5" s="12">
        <v>304</v>
      </c>
      <c r="F5" s="12">
        <v>674</v>
      </c>
      <c r="G5" s="161">
        <v>641</v>
      </c>
    </row>
    <row r="6" spans="2:7" x14ac:dyDescent="0.25">
      <c r="B6" s="182" t="s">
        <v>211</v>
      </c>
      <c r="C6" s="12">
        <v>556</v>
      </c>
      <c r="D6" s="12">
        <v>660</v>
      </c>
      <c r="E6" s="12">
        <v>975</v>
      </c>
      <c r="F6" s="12">
        <v>1432</v>
      </c>
      <c r="G6" s="161">
        <v>1077</v>
      </c>
    </row>
    <row r="7" spans="2:7" x14ac:dyDescent="0.25">
      <c r="C7" s="6"/>
      <c r="D7" s="6"/>
      <c r="E7" s="6"/>
      <c r="F7" s="6"/>
    </row>
    <row r="9" spans="2:7" x14ac:dyDescent="0.25">
      <c r="B9" s="115" t="s">
        <v>239</v>
      </c>
      <c r="C9" s="115"/>
      <c r="D9" s="115"/>
      <c r="E9" s="115"/>
    </row>
    <row r="10" spans="2:7" x14ac:dyDescent="0.25">
      <c r="B10" s="115" t="s">
        <v>240</v>
      </c>
      <c r="C10" s="115"/>
      <c r="D10" s="115"/>
      <c r="E10" s="115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45"/>
  <sheetViews>
    <sheetView topLeftCell="A10" workbookViewId="0">
      <selection activeCell="L32" sqref="L32"/>
    </sheetView>
  </sheetViews>
  <sheetFormatPr defaultColWidth="11.42578125" defaultRowHeight="15" x14ac:dyDescent="0.25"/>
  <cols>
    <col min="3" max="3" width="16.85546875" customWidth="1"/>
    <col min="4" max="4" width="2.85546875" customWidth="1"/>
    <col min="6" max="6" width="17.140625" customWidth="1"/>
    <col min="8" max="8" width="11" customWidth="1"/>
    <col min="9" max="9" width="16.28515625" customWidth="1"/>
    <col min="10" max="10" width="15.5703125" customWidth="1"/>
    <col min="11" max="11" width="10" customWidth="1"/>
    <col min="12" max="12" width="9.140625" customWidth="1"/>
    <col min="13" max="13" width="9" customWidth="1"/>
    <col min="14" max="14" width="10.7109375" customWidth="1"/>
    <col min="15" max="15" width="7.5703125" customWidth="1"/>
    <col min="16" max="16" width="10.28515625" customWidth="1"/>
    <col min="17" max="17" width="12.28515625" customWidth="1"/>
    <col min="18" max="19" width="9.42578125" customWidth="1"/>
    <col min="259" max="259" width="2.85546875" customWidth="1"/>
    <col min="515" max="515" width="2.85546875" customWidth="1"/>
    <col min="771" max="771" width="2.85546875" customWidth="1"/>
    <col min="1027" max="1027" width="2.85546875" customWidth="1"/>
    <col min="1283" max="1283" width="2.85546875" customWidth="1"/>
    <col min="1539" max="1539" width="2.85546875" customWidth="1"/>
    <col min="1795" max="1795" width="2.85546875" customWidth="1"/>
    <col min="2051" max="2051" width="2.85546875" customWidth="1"/>
    <col min="2307" max="2307" width="2.85546875" customWidth="1"/>
    <col min="2563" max="2563" width="2.85546875" customWidth="1"/>
    <col min="2819" max="2819" width="2.85546875" customWidth="1"/>
    <col min="3075" max="3075" width="2.85546875" customWidth="1"/>
    <col min="3331" max="3331" width="2.85546875" customWidth="1"/>
    <col min="3587" max="3587" width="2.85546875" customWidth="1"/>
    <col min="3843" max="3843" width="2.85546875" customWidth="1"/>
    <col min="4099" max="4099" width="2.85546875" customWidth="1"/>
    <col min="4355" max="4355" width="2.85546875" customWidth="1"/>
    <col min="4611" max="4611" width="2.85546875" customWidth="1"/>
    <col min="4867" max="4867" width="2.85546875" customWidth="1"/>
    <col min="5123" max="5123" width="2.85546875" customWidth="1"/>
    <col min="5379" max="5379" width="2.85546875" customWidth="1"/>
    <col min="5635" max="5635" width="2.85546875" customWidth="1"/>
    <col min="5891" max="5891" width="2.85546875" customWidth="1"/>
    <col min="6147" max="6147" width="2.85546875" customWidth="1"/>
    <col min="6403" max="6403" width="2.85546875" customWidth="1"/>
    <col min="6659" max="6659" width="2.85546875" customWidth="1"/>
    <col min="6915" max="6915" width="2.85546875" customWidth="1"/>
    <col min="7171" max="7171" width="2.85546875" customWidth="1"/>
    <col min="7427" max="7427" width="2.85546875" customWidth="1"/>
    <col min="7683" max="7683" width="2.85546875" customWidth="1"/>
    <col min="7939" max="7939" width="2.85546875" customWidth="1"/>
    <col min="8195" max="8195" width="2.85546875" customWidth="1"/>
    <col min="8451" max="8451" width="2.85546875" customWidth="1"/>
    <col min="8707" max="8707" width="2.85546875" customWidth="1"/>
    <col min="8963" max="8963" width="2.85546875" customWidth="1"/>
    <col min="9219" max="9219" width="2.85546875" customWidth="1"/>
    <col min="9475" max="9475" width="2.85546875" customWidth="1"/>
    <col min="9731" max="9731" width="2.85546875" customWidth="1"/>
    <col min="9987" max="9987" width="2.85546875" customWidth="1"/>
    <col min="10243" max="10243" width="2.85546875" customWidth="1"/>
    <col min="10499" max="10499" width="2.85546875" customWidth="1"/>
    <col min="10755" max="10755" width="2.85546875" customWidth="1"/>
    <col min="11011" max="11011" width="2.85546875" customWidth="1"/>
    <col min="11267" max="11267" width="2.85546875" customWidth="1"/>
    <col min="11523" max="11523" width="2.85546875" customWidth="1"/>
    <col min="11779" max="11779" width="2.85546875" customWidth="1"/>
    <col min="12035" max="12035" width="2.85546875" customWidth="1"/>
    <col min="12291" max="12291" width="2.85546875" customWidth="1"/>
    <col min="12547" max="12547" width="2.85546875" customWidth="1"/>
    <col min="12803" max="12803" width="2.85546875" customWidth="1"/>
    <col min="13059" max="13059" width="2.85546875" customWidth="1"/>
    <col min="13315" max="13315" width="2.85546875" customWidth="1"/>
    <col min="13571" max="13571" width="2.85546875" customWidth="1"/>
    <col min="13827" max="13827" width="2.85546875" customWidth="1"/>
    <col min="14083" max="14083" width="2.85546875" customWidth="1"/>
    <col min="14339" max="14339" width="2.85546875" customWidth="1"/>
    <col min="14595" max="14595" width="2.85546875" customWidth="1"/>
    <col min="14851" max="14851" width="2.85546875" customWidth="1"/>
    <col min="15107" max="15107" width="2.85546875" customWidth="1"/>
    <col min="15363" max="15363" width="2.85546875" customWidth="1"/>
    <col min="15619" max="15619" width="2.85546875" customWidth="1"/>
    <col min="15875" max="15875" width="2.85546875" customWidth="1"/>
    <col min="16131" max="16131" width="2.85546875" customWidth="1"/>
  </cols>
  <sheetData>
    <row r="1" spans="2:17" ht="18" x14ac:dyDescent="0.25">
      <c r="B1" s="424"/>
      <c r="C1" s="424"/>
      <c r="D1" s="424"/>
      <c r="E1" s="424"/>
      <c r="F1" s="424"/>
    </row>
    <row r="2" spans="2:17" ht="18.75" thickBot="1" x14ac:dyDescent="0.3">
      <c r="B2" s="423"/>
      <c r="C2" s="423"/>
      <c r="D2" s="423"/>
      <c r="E2" s="423"/>
      <c r="F2" s="423"/>
      <c r="M2" s="423"/>
      <c r="N2" s="423"/>
      <c r="O2" s="423"/>
      <c r="P2" s="423"/>
      <c r="Q2" s="423"/>
    </row>
    <row r="3" spans="2:17" ht="18.75" thickBot="1" x14ac:dyDescent="0.3">
      <c r="B3" s="435" t="s">
        <v>82</v>
      </c>
      <c r="C3" s="436"/>
      <c r="D3" s="436"/>
      <c r="E3" s="436"/>
      <c r="F3" s="437"/>
      <c r="M3" s="424"/>
      <c r="N3" s="424"/>
      <c r="O3" s="424"/>
      <c r="P3" s="424"/>
      <c r="Q3" s="424"/>
    </row>
    <row r="4" spans="2:17" ht="18.75" thickBot="1" x14ac:dyDescent="0.3">
      <c r="B4" s="438" t="s">
        <v>276</v>
      </c>
      <c r="C4" s="439"/>
      <c r="D4" s="439"/>
      <c r="E4" s="439"/>
      <c r="F4" s="440"/>
    </row>
    <row r="5" spans="2:17" ht="15.75" thickBot="1" x14ac:dyDescent="0.3">
      <c r="B5" s="36"/>
      <c r="F5" s="37"/>
      <c r="M5" s="420"/>
      <c r="N5" s="420"/>
      <c r="P5" s="420"/>
      <c r="Q5" s="420"/>
    </row>
    <row r="6" spans="2:17" ht="15.75" thickBot="1" x14ac:dyDescent="0.3">
      <c r="B6" s="429" t="s">
        <v>83</v>
      </c>
      <c r="C6" s="430"/>
      <c r="E6" s="429" t="s">
        <v>84</v>
      </c>
      <c r="F6" s="430"/>
      <c r="H6" s="6" t="s">
        <v>86</v>
      </c>
      <c r="I6" s="6" t="s">
        <v>3</v>
      </c>
      <c r="J6" s="6" t="s">
        <v>87</v>
      </c>
      <c r="K6" s="6" t="s">
        <v>88</v>
      </c>
      <c r="M6" s="58"/>
      <c r="N6" s="59"/>
      <c r="P6" s="58"/>
      <c r="Q6" s="59"/>
    </row>
    <row r="7" spans="2:17" ht="15.75" thickBot="1" x14ac:dyDescent="0.3">
      <c r="B7" s="38" t="s">
        <v>85</v>
      </c>
      <c r="C7" s="39">
        <v>26907</v>
      </c>
      <c r="E7" s="38" t="s">
        <v>85</v>
      </c>
      <c r="F7" s="40">
        <v>2368</v>
      </c>
      <c r="H7" s="6">
        <v>2011</v>
      </c>
      <c r="I7" s="6">
        <v>26163</v>
      </c>
      <c r="K7">
        <v>26163</v>
      </c>
    </row>
    <row r="8" spans="2:17" ht="15.75" thickBot="1" x14ac:dyDescent="0.3">
      <c r="B8" s="41"/>
      <c r="C8" s="42"/>
      <c r="F8" s="37"/>
      <c r="H8" s="6">
        <v>2012</v>
      </c>
      <c r="I8" s="6">
        <v>27655</v>
      </c>
      <c r="J8">
        <v>3993</v>
      </c>
      <c r="K8">
        <v>31648</v>
      </c>
      <c r="M8" s="420"/>
      <c r="N8" s="420"/>
      <c r="P8" s="419"/>
      <c r="Q8" s="419"/>
    </row>
    <row r="9" spans="2:17" x14ac:dyDescent="0.25">
      <c r="B9" s="425"/>
      <c r="C9" s="426"/>
      <c r="E9" s="427" t="s">
        <v>89</v>
      </c>
      <c r="F9" s="428"/>
      <c r="H9" s="6">
        <v>2013</v>
      </c>
      <c r="I9" s="6">
        <v>31375</v>
      </c>
      <c r="J9">
        <v>4006</v>
      </c>
      <c r="K9">
        <v>35381</v>
      </c>
      <c r="M9" s="58"/>
      <c r="N9" s="6"/>
      <c r="P9" s="51"/>
      <c r="Q9" s="59"/>
    </row>
    <row r="10" spans="2:17" ht="15.75" thickBot="1" x14ac:dyDescent="0.3">
      <c r="B10" s="43"/>
      <c r="C10" s="44"/>
      <c r="E10" s="45" t="s">
        <v>85</v>
      </c>
      <c r="F10" s="46">
        <f>SUM(F7+C7)</f>
        <v>29275</v>
      </c>
      <c r="H10" s="6">
        <v>2014</v>
      </c>
      <c r="I10" s="6">
        <v>32026</v>
      </c>
      <c r="J10">
        <v>3702</v>
      </c>
      <c r="K10">
        <v>35817</v>
      </c>
      <c r="M10" s="58"/>
      <c r="N10" s="6"/>
    </row>
    <row r="11" spans="2:17" x14ac:dyDescent="0.25">
      <c r="B11" s="43"/>
      <c r="C11" s="44"/>
      <c r="F11" s="37"/>
      <c r="H11" s="6">
        <v>2015</v>
      </c>
      <c r="I11" s="6">
        <v>38693</v>
      </c>
      <c r="J11">
        <v>3774</v>
      </c>
      <c r="K11">
        <v>42467</v>
      </c>
    </row>
    <row r="12" spans="2:17" ht="15.75" thickBot="1" x14ac:dyDescent="0.3">
      <c r="B12" s="47"/>
      <c r="C12" s="48"/>
      <c r="F12" s="37"/>
      <c r="H12" s="6">
        <v>2016</v>
      </c>
      <c r="I12" s="6">
        <v>37788</v>
      </c>
      <c r="J12">
        <v>3824</v>
      </c>
      <c r="K12">
        <v>41612</v>
      </c>
      <c r="M12" s="420"/>
      <c r="N12" s="420"/>
      <c r="P12" s="420"/>
      <c r="Q12" s="420"/>
    </row>
    <row r="13" spans="2:17" ht="15.75" thickBot="1" x14ac:dyDescent="0.3">
      <c r="B13" s="429" t="s">
        <v>90</v>
      </c>
      <c r="C13" s="430"/>
      <c r="E13" s="431" t="s">
        <v>94</v>
      </c>
      <c r="F13" s="432"/>
      <c r="H13" s="6">
        <v>2017</v>
      </c>
      <c r="I13" s="6">
        <v>47704</v>
      </c>
      <c r="J13">
        <v>3900</v>
      </c>
      <c r="K13">
        <v>51604</v>
      </c>
      <c r="M13" s="60"/>
      <c r="N13" s="61"/>
      <c r="P13" s="51"/>
      <c r="Q13" s="59"/>
    </row>
    <row r="14" spans="2:17" ht="15.75" thickBot="1" x14ac:dyDescent="0.3">
      <c r="B14" s="49" t="s">
        <v>91</v>
      </c>
      <c r="C14" s="50">
        <v>0.23333333333333331</v>
      </c>
      <c r="E14" s="63" t="s">
        <v>95</v>
      </c>
      <c r="F14" s="64">
        <v>889</v>
      </c>
      <c r="H14" s="6">
        <v>2018</v>
      </c>
      <c r="I14" s="6">
        <v>44903</v>
      </c>
      <c r="J14">
        <v>4000</v>
      </c>
      <c r="K14">
        <f>SUM(I14:J14)</f>
        <v>48903</v>
      </c>
    </row>
    <row r="15" spans="2:17" ht="15.75" thickBot="1" x14ac:dyDescent="0.3">
      <c r="B15" s="36"/>
      <c r="C15" s="37"/>
      <c r="E15" s="47"/>
      <c r="F15" s="48"/>
      <c r="H15" s="6">
        <v>2019</v>
      </c>
      <c r="I15" s="6">
        <v>46931</v>
      </c>
      <c r="J15">
        <v>3656</v>
      </c>
      <c r="K15">
        <v>51150</v>
      </c>
      <c r="M15" s="420"/>
      <c r="N15" s="420"/>
      <c r="P15" s="419"/>
      <c r="Q15" s="419"/>
    </row>
    <row r="16" spans="2:17" ht="15.75" thickBot="1" x14ac:dyDescent="0.3">
      <c r="B16" s="429" t="s">
        <v>92</v>
      </c>
      <c r="C16" s="430"/>
      <c r="E16" s="419"/>
      <c r="F16" s="419"/>
      <c r="H16" s="6">
        <v>2020</v>
      </c>
      <c r="I16" s="6">
        <v>20694</v>
      </c>
      <c r="M16" s="60"/>
      <c r="N16" s="61"/>
      <c r="P16" s="51"/>
      <c r="Q16" s="59"/>
    </row>
    <row r="17" spans="2:17" ht="15.75" thickBot="1" x14ac:dyDescent="0.3">
      <c r="B17" s="49" t="s">
        <v>91</v>
      </c>
      <c r="C17" s="50">
        <v>0.17361111111111113</v>
      </c>
      <c r="E17" s="51"/>
      <c r="F17" s="59"/>
      <c r="H17" s="6">
        <v>2021</v>
      </c>
      <c r="I17" s="6">
        <v>27251</v>
      </c>
      <c r="P17" s="51"/>
    </row>
    <row r="18" spans="2:17" ht="15.75" thickBot="1" x14ac:dyDescent="0.3">
      <c r="B18" s="36"/>
      <c r="C18" s="37"/>
      <c r="E18" s="51"/>
      <c r="H18" s="6">
        <v>2022</v>
      </c>
      <c r="I18" s="6">
        <v>29275</v>
      </c>
      <c r="M18" s="418"/>
      <c r="N18" s="418"/>
      <c r="P18" s="419"/>
      <c r="Q18" s="419"/>
    </row>
    <row r="19" spans="2:17" ht="15.75" thickBot="1" x14ac:dyDescent="0.3">
      <c r="B19" s="433" t="s">
        <v>93</v>
      </c>
      <c r="C19" s="434"/>
      <c r="E19" s="419"/>
      <c r="F19" s="419"/>
      <c r="M19" s="60"/>
      <c r="N19" s="61"/>
      <c r="P19" s="51"/>
      <c r="Q19" s="6"/>
    </row>
    <row r="20" spans="2:17" ht="15.75" thickBot="1" x14ac:dyDescent="0.3">
      <c r="B20" s="52" t="s">
        <v>91</v>
      </c>
      <c r="C20" s="50">
        <v>0.15625</v>
      </c>
      <c r="E20" s="51"/>
      <c r="F20" s="6"/>
      <c r="M20" s="60"/>
      <c r="N20" s="61"/>
    </row>
    <row r="21" spans="2:17" ht="15.75" thickBot="1" x14ac:dyDescent="0.3">
      <c r="B21" s="53"/>
      <c r="C21" s="54"/>
      <c r="M21" s="418"/>
      <c r="N21" s="418"/>
      <c r="P21" s="419"/>
      <c r="Q21" s="419"/>
    </row>
    <row r="22" spans="2:17" ht="15.75" thickBot="1" x14ac:dyDescent="0.3">
      <c r="B22" s="421" t="s">
        <v>96</v>
      </c>
      <c r="C22" s="422"/>
      <c r="E22" s="419"/>
      <c r="F22" s="419"/>
      <c r="I22" s="6"/>
      <c r="M22" s="60"/>
      <c r="N22" s="62"/>
      <c r="P22" s="51"/>
      <c r="Q22" s="6"/>
    </row>
    <row r="23" spans="2:17" ht="15.75" thickBot="1" x14ac:dyDescent="0.3">
      <c r="B23" s="55" t="s">
        <v>91</v>
      </c>
      <c r="C23" s="56">
        <v>0.17708333333333334</v>
      </c>
      <c r="E23" s="51"/>
      <c r="F23" s="6"/>
      <c r="I23" s="6"/>
    </row>
    <row r="24" spans="2:17" x14ac:dyDescent="0.25">
      <c r="J24" s="57"/>
      <c r="K24" s="6"/>
    </row>
    <row r="25" spans="2:17" ht="18" x14ac:dyDescent="0.25">
      <c r="H25" s="6"/>
      <c r="M25" s="423"/>
      <c r="N25" s="423"/>
      <c r="O25" s="423"/>
      <c r="P25" s="423"/>
      <c r="Q25" s="423"/>
    </row>
    <row r="26" spans="2:17" ht="18" x14ac:dyDescent="0.25">
      <c r="H26" s="6"/>
      <c r="M26" s="424"/>
      <c r="N26" s="424"/>
      <c r="O26" s="424"/>
      <c r="P26" s="424"/>
      <c r="Q26" s="424"/>
    </row>
    <row r="27" spans="2:17" x14ac:dyDescent="0.25">
      <c r="B27" s="58"/>
      <c r="C27" s="6"/>
      <c r="H27" s="6"/>
    </row>
    <row r="28" spans="2:17" x14ac:dyDescent="0.25">
      <c r="H28" s="6"/>
      <c r="M28" s="420"/>
      <c r="N28" s="420"/>
      <c r="P28" s="420"/>
      <c r="Q28" s="420"/>
    </row>
    <row r="29" spans="2:17" x14ac:dyDescent="0.25">
      <c r="H29" s="6"/>
      <c r="M29" s="58"/>
      <c r="N29" s="59"/>
      <c r="P29" s="58"/>
      <c r="Q29" s="59"/>
    </row>
    <row r="30" spans="2:17" x14ac:dyDescent="0.25">
      <c r="H30" s="6"/>
    </row>
    <row r="31" spans="2:17" x14ac:dyDescent="0.25">
      <c r="H31" s="6"/>
      <c r="M31" s="420"/>
      <c r="N31" s="420"/>
      <c r="P31" s="419"/>
      <c r="Q31" s="419"/>
    </row>
    <row r="32" spans="2:17" x14ac:dyDescent="0.25">
      <c r="M32" s="58"/>
      <c r="N32" s="6"/>
      <c r="P32" s="51"/>
      <c r="Q32" s="59"/>
    </row>
    <row r="33" spans="13:17" x14ac:dyDescent="0.25">
      <c r="M33" s="58"/>
      <c r="N33" s="6"/>
    </row>
    <row r="35" spans="13:17" x14ac:dyDescent="0.25">
      <c r="M35" s="420"/>
      <c r="N35" s="420"/>
      <c r="P35" s="419"/>
      <c r="Q35" s="419"/>
    </row>
    <row r="36" spans="13:17" x14ac:dyDescent="0.25">
      <c r="M36" s="60"/>
      <c r="N36" s="61"/>
      <c r="P36" s="51"/>
      <c r="Q36" s="6"/>
    </row>
    <row r="38" spans="13:17" x14ac:dyDescent="0.25">
      <c r="M38" s="420"/>
      <c r="N38" s="420"/>
      <c r="P38" s="419"/>
      <c r="Q38" s="419"/>
    </row>
    <row r="39" spans="13:17" x14ac:dyDescent="0.25">
      <c r="M39" s="60"/>
      <c r="N39" s="61"/>
      <c r="P39" s="51"/>
      <c r="Q39" s="59"/>
    </row>
    <row r="40" spans="13:17" x14ac:dyDescent="0.25">
      <c r="P40" s="51"/>
    </row>
    <row r="41" spans="13:17" x14ac:dyDescent="0.25">
      <c r="M41" s="418"/>
      <c r="N41" s="418"/>
      <c r="P41" s="419"/>
      <c r="Q41" s="419"/>
    </row>
    <row r="42" spans="13:17" x14ac:dyDescent="0.25">
      <c r="M42" s="60"/>
      <c r="N42" s="61"/>
      <c r="P42" s="51"/>
      <c r="Q42" s="6"/>
    </row>
    <row r="43" spans="13:17" x14ac:dyDescent="0.25">
      <c r="M43" s="60"/>
      <c r="N43" s="61"/>
    </row>
    <row r="44" spans="13:17" x14ac:dyDescent="0.25">
      <c r="M44" s="418"/>
      <c r="N44" s="418"/>
      <c r="P44" s="419"/>
      <c r="Q44" s="419"/>
    </row>
    <row r="45" spans="13:17" x14ac:dyDescent="0.25">
      <c r="M45" s="60"/>
      <c r="N45" s="62"/>
      <c r="P45" s="51"/>
      <c r="Q45" s="6"/>
    </row>
  </sheetData>
  <mergeCells count="44">
    <mergeCell ref="B1:F1"/>
    <mergeCell ref="B2:F2"/>
    <mergeCell ref="B3:F3"/>
    <mergeCell ref="B4:F4"/>
    <mergeCell ref="B6:C6"/>
    <mergeCell ref="E6:F6"/>
    <mergeCell ref="M2:Q2"/>
    <mergeCell ref="M3:Q3"/>
    <mergeCell ref="M5:N5"/>
    <mergeCell ref="P5:Q5"/>
    <mergeCell ref="M8:N8"/>
    <mergeCell ref="P8:Q8"/>
    <mergeCell ref="M21:N21"/>
    <mergeCell ref="P21:Q21"/>
    <mergeCell ref="B9:C9"/>
    <mergeCell ref="E9:F9"/>
    <mergeCell ref="B13:C13"/>
    <mergeCell ref="E13:F13"/>
    <mergeCell ref="B16:C16"/>
    <mergeCell ref="E16:F16"/>
    <mergeCell ref="E19:F19"/>
    <mergeCell ref="M12:N12"/>
    <mergeCell ref="P12:Q12"/>
    <mergeCell ref="B19:C19"/>
    <mergeCell ref="M15:N15"/>
    <mergeCell ref="P15:Q15"/>
    <mergeCell ref="M18:N18"/>
    <mergeCell ref="P18:Q18"/>
    <mergeCell ref="B22:C22"/>
    <mergeCell ref="E22:F22"/>
    <mergeCell ref="M25:Q25"/>
    <mergeCell ref="M28:N28"/>
    <mergeCell ref="P28:Q28"/>
    <mergeCell ref="M26:Q26"/>
    <mergeCell ref="M41:N41"/>
    <mergeCell ref="P41:Q41"/>
    <mergeCell ref="M44:N44"/>
    <mergeCell ref="P44:Q44"/>
    <mergeCell ref="M31:N31"/>
    <mergeCell ref="P31:Q31"/>
    <mergeCell ref="M35:N35"/>
    <mergeCell ref="P35:Q35"/>
    <mergeCell ref="M38:N38"/>
    <mergeCell ref="P38:Q3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9:V28"/>
  <sheetViews>
    <sheetView topLeftCell="B13" workbookViewId="0">
      <selection activeCell="F21" sqref="F21"/>
    </sheetView>
  </sheetViews>
  <sheetFormatPr defaultColWidth="11.42578125" defaultRowHeight="15" x14ac:dyDescent="0.25"/>
  <cols>
    <col min="5" max="5" width="13.5703125" customWidth="1"/>
    <col min="6" max="6" width="13.7109375" customWidth="1"/>
    <col min="8" max="8" width="22.85546875" customWidth="1"/>
    <col min="9" max="9" width="9.28515625" customWidth="1"/>
  </cols>
  <sheetData>
    <row r="9" spans="5:21" ht="15.75" thickBot="1" x14ac:dyDescent="0.3">
      <c r="R9" s="380"/>
      <c r="S9" s="381"/>
      <c r="T9" s="381"/>
      <c r="U9" s="382"/>
    </row>
    <row r="10" spans="5:21" ht="15.75" thickBot="1" x14ac:dyDescent="0.3">
      <c r="E10" s="203"/>
      <c r="F10" s="388" t="s">
        <v>223</v>
      </c>
      <c r="G10" s="389" t="s">
        <v>225</v>
      </c>
      <c r="H10" s="390" t="s">
        <v>325</v>
      </c>
      <c r="R10" s="383"/>
      <c r="S10" s="378"/>
      <c r="T10" s="379"/>
      <c r="U10" s="384"/>
    </row>
    <row r="11" spans="5:21" ht="15.75" thickBot="1" x14ac:dyDescent="0.3">
      <c r="E11" s="295">
        <v>2018</v>
      </c>
      <c r="F11" s="294">
        <v>44903</v>
      </c>
      <c r="G11" s="203">
        <v>2066</v>
      </c>
      <c r="H11" s="203"/>
      <c r="R11" s="383"/>
      <c r="S11" s="378"/>
      <c r="T11" s="378"/>
      <c r="U11" s="384"/>
    </row>
    <row r="12" spans="5:21" ht="15.75" thickBot="1" x14ac:dyDescent="0.3">
      <c r="E12" s="295">
        <v>2019</v>
      </c>
      <c r="F12" s="295">
        <v>46931</v>
      </c>
      <c r="G12" s="202">
        <v>2724</v>
      </c>
      <c r="H12" s="202"/>
      <c r="R12" s="383"/>
      <c r="S12" s="378"/>
      <c r="T12" s="378"/>
      <c r="U12" s="384"/>
    </row>
    <row r="13" spans="5:21" ht="15.75" thickBot="1" x14ac:dyDescent="0.3">
      <c r="E13" s="295">
        <v>2020</v>
      </c>
      <c r="F13" s="295">
        <v>20694</v>
      </c>
      <c r="G13" s="202">
        <v>17666</v>
      </c>
      <c r="H13" s="202">
        <v>11282</v>
      </c>
      <c r="R13" s="383"/>
      <c r="S13" s="378"/>
      <c r="T13" s="378"/>
      <c r="U13" s="384"/>
    </row>
    <row r="14" spans="5:21" ht="15.75" thickBot="1" x14ac:dyDescent="0.3">
      <c r="E14" s="295">
        <v>2021</v>
      </c>
      <c r="F14" s="295">
        <v>27251</v>
      </c>
      <c r="G14" s="202">
        <v>20222</v>
      </c>
      <c r="H14" s="202">
        <v>17527</v>
      </c>
      <c r="R14" s="383"/>
      <c r="S14" s="378"/>
      <c r="T14" s="378"/>
      <c r="U14" s="384"/>
    </row>
    <row r="15" spans="5:21" ht="15.75" thickBot="1" x14ac:dyDescent="0.3">
      <c r="E15" s="296">
        <v>2022</v>
      </c>
      <c r="F15" s="296">
        <v>29275</v>
      </c>
      <c r="G15" s="219">
        <v>20883</v>
      </c>
      <c r="H15" s="219">
        <v>18964</v>
      </c>
      <c r="I15">
        <f>SUM(F15:H15)</f>
        <v>69122</v>
      </c>
      <c r="R15" s="385"/>
      <c r="S15" s="386"/>
      <c r="T15" s="386"/>
      <c r="U15" s="387"/>
    </row>
    <row r="18" spans="2:22" ht="30.75" thickBot="1" x14ac:dyDescent="0.3">
      <c r="R18" s="380" t="s">
        <v>86</v>
      </c>
      <c r="S18" s="381" t="s">
        <v>223</v>
      </c>
      <c r="T18" s="381" t="s">
        <v>224</v>
      </c>
      <c r="U18" s="381" t="s">
        <v>225</v>
      </c>
      <c r="V18" s="382" t="s">
        <v>328</v>
      </c>
    </row>
    <row r="19" spans="2:22" ht="15.75" thickBot="1" x14ac:dyDescent="0.3">
      <c r="R19" s="383">
        <v>2018</v>
      </c>
      <c r="S19" s="378">
        <v>11419</v>
      </c>
      <c r="T19" s="379"/>
      <c r="U19" s="378">
        <v>938</v>
      </c>
      <c r="V19" s="384">
        <v>119</v>
      </c>
    </row>
    <row r="20" spans="2:22" ht="15.75" thickBot="1" x14ac:dyDescent="0.3">
      <c r="R20" s="383">
        <v>2019</v>
      </c>
      <c r="S20" s="378">
        <v>11076</v>
      </c>
      <c r="T20" s="378">
        <v>159</v>
      </c>
      <c r="U20" s="378">
        <v>1267</v>
      </c>
      <c r="V20" s="384">
        <v>133</v>
      </c>
    </row>
    <row r="21" spans="2:22" ht="15.75" thickBot="1" x14ac:dyDescent="0.3">
      <c r="R21" s="383">
        <v>2020</v>
      </c>
      <c r="S21" s="378">
        <v>5263</v>
      </c>
      <c r="T21" s="378">
        <v>1564</v>
      </c>
      <c r="U21" s="378">
        <v>7664</v>
      </c>
      <c r="V21" s="384">
        <v>104</v>
      </c>
    </row>
    <row r="22" spans="2:22" ht="15.75" thickBot="1" x14ac:dyDescent="0.3">
      <c r="R22" s="383">
        <v>2021</v>
      </c>
      <c r="S22" s="378">
        <v>7100</v>
      </c>
      <c r="T22" s="378">
        <v>1940</v>
      </c>
      <c r="U22" s="378">
        <v>8656</v>
      </c>
      <c r="V22" s="384">
        <v>260</v>
      </c>
    </row>
    <row r="23" spans="2:22" ht="15.75" thickBot="1" x14ac:dyDescent="0.3">
      <c r="R23" s="383">
        <v>2022</v>
      </c>
      <c r="S23" s="378">
        <v>6610</v>
      </c>
      <c r="T23" s="378">
        <v>2339</v>
      </c>
      <c r="U23" s="378">
        <v>8893</v>
      </c>
      <c r="V23" s="384">
        <v>175</v>
      </c>
    </row>
    <row r="24" spans="2:22" ht="15.75" thickBot="1" x14ac:dyDescent="0.3">
      <c r="B24" s="78" t="s">
        <v>317</v>
      </c>
      <c r="D24" s="79"/>
      <c r="R24" s="385">
        <v>2023</v>
      </c>
      <c r="S24" s="386">
        <v>633</v>
      </c>
      <c r="T24" s="386">
        <v>411</v>
      </c>
      <c r="U24" s="386">
        <v>1335</v>
      </c>
      <c r="V24" s="387">
        <v>13</v>
      </c>
    </row>
    <row r="25" spans="2:22" ht="15.75" thickBot="1" x14ac:dyDescent="0.3">
      <c r="B25" s="84"/>
      <c r="C25" s="85" t="s">
        <v>108</v>
      </c>
      <c r="D25" s="86" t="s">
        <v>111</v>
      </c>
      <c r="I25" t="s">
        <v>241</v>
      </c>
    </row>
    <row r="26" spans="2:22" ht="36.75" x14ac:dyDescent="0.25">
      <c r="B26" s="88" t="s">
        <v>318</v>
      </c>
      <c r="C26" s="8">
        <v>329</v>
      </c>
      <c r="D26" s="89">
        <f>C26/C28</f>
        <v>0.41804320203303685</v>
      </c>
      <c r="I26" s="183"/>
      <c r="J26" s="207">
        <v>2018</v>
      </c>
      <c r="K26" s="207">
        <v>2019</v>
      </c>
      <c r="L26" s="207">
        <v>2020</v>
      </c>
      <c r="M26" s="206">
        <v>2021</v>
      </c>
      <c r="N26" s="227">
        <v>2022</v>
      </c>
    </row>
    <row r="27" spans="2:22" ht="73.5" thickBot="1" x14ac:dyDescent="0.3">
      <c r="B27" s="15" t="s">
        <v>319</v>
      </c>
      <c r="C27" s="12">
        <v>458</v>
      </c>
      <c r="D27" s="91">
        <f>C27/C28</f>
        <v>0.5819567979669632</v>
      </c>
      <c r="I27" s="182" t="s">
        <v>210</v>
      </c>
      <c r="J27" s="12">
        <v>653</v>
      </c>
      <c r="K27" s="12">
        <v>325</v>
      </c>
      <c r="L27" s="12">
        <v>304</v>
      </c>
      <c r="M27" s="12">
        <v>674</v>
      </c>
      <c r="N27" s="161">
        <v>641</v>
      </c>
    </row>
    <row r="28" spans="2:22" ht="25.5" thickBot="1" x14ac:dyDescent="0.3">
      <c r="B28" s="100" t="s">
        <v>2</v>
      </c>
      <c r="C28" s="101">
        <f>SUM(C26:C27)</f>
        <v>787</v>
      </c>
      <c r="D28" s="102">
        <f>SUM(D26:D27)</f>
        <v>1</v>
      </c>
      <c r="I28" s="182" t="s">
        <v>211</v>
      </c>
      <c r="J28" s="12">
        <v>556</v>
      </c>
      <c r="K28" s="12">
        <v>660</v>
      </c>
      <c r="L28" s="12">
        <v>975</v>
      </c>
      <c r="M28" s="12">
        <v>1432</v>
      </c>
      <c r="N28" s="161">
        <v>1077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T56"/>
  <sheetViews>
    <sheetView topLeftCell="B22" workbookViewId="0">
      <selection activeCell="Q52" sqref="Q52"/>
    </sheetView>
  </sheetViews>
  <sheetFormatPr defaultColWidth="11.42578125" defaultRowHeight="15" x14ac:dyDescent="0.25"/>
  <cols>
    <col min="2" max="2" width="35.28515625" customWidth="1"/>
    <col min="3" max="3" width="11.28515625" customWidth="1"/>
    <col min="4" max="4" width="11.85546875" bestFit="1" customWidth="1"/>
    <col min="5" max="5" width="11.85546875" style="65" customWidth="1"/>
    <col min="6" max="6" width="9.42578125" customWidth="1"/>
    <col min="9" max="9" width="2.5703125" customWidth="1"/>
    <col min="10" max="10" width="26.7109375" customWidth="1"/>
    <col min="11" max="11" width="8.28515625" customWidth="1"/>
    <col min="12" max="12" width="8.7109375" customWidth="1"/>
    <col min="13" max="13" width="12.42578125" customWidth="1"/>
    <col min="16" max="16" width="19.28515625" customWidth="1"/>
  </cols>
  <sheetData>
    <row r="3" spans="2:14" ht="15.75" thickBot="1" x14ac:dyDescent="0.3"/>
    <row r="4" spans="2:14" ht="15.75" thickBot="1" x14ac:dyDescent="0.3">
      <c r="B4" s="66" t="s">
        <v>107</v>
      </c>
      <c r="C4" s="67"/>
      <c r="D4" s="68" t="s">
        <v>108</v>
      </c>
      <c r="E4" s="69"/>
      <c r="F4" s="70"/>
    </row>
    <row r="5" spans="2:14" s="77" customFormat="1" ht="15.75" thickBot="1" x14ac:dyDescent="0.3">
      <c r="B5" s="71"/>
      <c r="C5" s="72">
        <v>2016</v>
      </c>
      <c r="D5" s="73">
        <v>2015</v>
      </c>
      <c r="E5" s="74">
        <v>2014</v>
      </c>
      <c r="F5" s="75">
        <v>2013</v>
      </c>
      <c r="G5" s="76">
        <v>2012</v>
      </c>
      <c r="J5" s="78" t="s">
        <v>109</v>
      </c>
      <c r="K5"/>
      <c r="L5" s="79"/>
      <c r="M5"/>
      <c r="N5"/>
    </row>
    <row r="6" spans="2:14" ht="15.75" thickBot="1" x14ac:dyDescent="0.3">
      <c r="B6" s="80" t="s">
        <v>110</v>
      </c>
      <c r="C6" s="81">
        <v>176</v>
      </c>
      <c r="D6" s="81">
        <v>266</v>
      </c>
      <c r="E6" s="82">
        <v>239</v>
      </c>
      <c r="F6" s="83">
        <v>157</v>
      </c>
      <c r="G6" s="81">
        <v>142</v>
      </c>
      <c r="J6" s="84"/>
      <c r="K6" s="85" t="s">
        <v>108</v>
      </c>
      <c r="L6" s="86" t="s">
        <v>111</v>
      </c>
      <c r="M6" s="85" t="s">
        <v>112</v>
      </c>
      <c r="N6" s="87" t="s">
        <v>113</v>
      </c>
    </row>
    <row r="7" spans="2:14" x14ac:dyDescent="0.25">
      <c r="B7" s="80" t="s">
        <v>114</v>
      </c>
      <c r="C7" s="12">
        <v>34</v>
      </c>
      <c r="D7" s="12">
        <v>599</v>
      </c>
      <c r="E7" s="82">
        <v>97</v>
      </c>
      <c r="F7" s="16">
        <v>62</v>
      </c>
      <c r="G7" s="12">
        <v>25</v>
      </c>
      <c r="J7" s="88" t="s">
        <v>110</v>
      </c>
      <c r="K7" s="8">
        <v>156</v>
      </c>
      <c r="L7" s="89">
        <f>K7/K11</f>
        <v>7.3308270676691725E-2</v>
      </c>
      <c r="M7" s="8">
        <v>86</v>
      </c>
      <c r="N7" s="30">
        <v>69</v>
      </c>
    </row>
    <row r="8" spans="2:14" x14ac:dyDescent="0.25">
      <c r="B8" s="12" t="s">
        <v>115</v>
      </c>
      <c r="C8" s="12">
        <v>413</v>
      </c>
      <c r="D8" s="12">
        <v>661</v>
      </c>
      <c r="E8" s="82">
        <v>274</v>
      </c>
      <c r="F8" s="16">
        <v>186</v>
      </c>
      <c r="G8" s="12">
        <v>115</v>
      </c>
      <c r="J8" s="90"/>
      <c r="K8" s="12"/>
      <c r="L8" s="91"/>
      <c r="M8" s="12"/>
      <c r="N8" s="17"/>
    </row>
    <row r="9" spans="2:14" ht="15.75" thickBot="1" x14ac:dyDescent="0.3">
      <c r="B9" s="70" t="s">
        <v>116</v>
      </c>
      <c r="C9" s="70">
        <v>630</v>
      </c>
      <c r="D9" s="70">
        <v>685</v>
      </c>
      <c r="E9" s="82">
        <v>328</v>
      </c>
      <c r="F9" s="92">
        <v>83</v>
      </c>
      <c r="G9" s="70">
        <v>23</v>
      </c>
      <c r="J9" s="15" t="s">
        <v>115</v>
      </c>
      <c r="K9" s="12">
        <v>365</v>
      </c>
      <c r="L9" s="91">
        <f>K9/K11</f>
        <v>0.17152255639097744</v>
      </c>
      <c r="M9" s="12">
        <v>166</v>
      </c>
      <c r="N9" s="17">
        <v>199</v>
      </c>
    </row>
    <row r="10" spans="2:14" ht="15.75" thickBot="1" x14ac:dyDescent="0.3">
      <c r="B10" s="93" t="s">
        <v>2</v>
      </c>
      <c r="C10" s="93">
        <f>SUM(C6:C9)</f>
        <v>1253</v>
      </c>
      <c r="D10" s="68">
        <f>SUM(D6:D9)</f>
        <v>2211</v>
      </c>
      <c r="E10" s="94">
        <f>SUM(E6:E9)</f>
        <v>938</v>
      </c>
      <c r="F10" s="95">
        <f>SUM(F6:F9)</f>
        <v>488</v>
      </c>
      <c r="G10" s="96">
        <f>SUM(G6:G9)</f>
        <v>305</v>
      </c>
      <c r="J10" s="97" t="s">
        <v>117</v>
      </c>
      <c r="K10" s="70">
        <v>1607</v>
      </c>
      <c r="L10" s="98">
        <f>K10/K11</f>
        <v>0.75516917293233088</v>
      </c>
      <c r="M10" s="70">
        <v>474</v>
      </c>
      <c r="N10" s="99">
        <v>1128</v>
      </c>
    </row>
    <row r="11" spans="2:14" ht="15.75" thickBot="1" x14ac:dyDescent="0.3">
      <c r="J11" s="100" t="s">
        <v>2</v>
      </c>
      <c r="K11" s="101">
        <f>SUM(K7:K10)</f>
        <v>2128</v>
      </c>
      <c r="L11" s="102">
        <f>SUM(L7:L10)</f>
        <v>1</v>
      </c>
      <c r="M11" s="101">
        <f>SUM(M7:M10)</f>
        <v>726</v>
      </c>
      <c r="N11" s="96">
        <f>SUM(N7:N10)</f>
        <v>1396</v>
      </c>
    </row>
    <row r="13" spans="2:14" x14ac:dyDescent="0.25">
      <c r="B13" s="6" t="s">
        <v>118</v>
      </c>
      <c r="C13" s="6"/>
      <c r="E13" s="103"/>
    </row>
    <row r="14" spans="2:14" x14ac:dyDescent="0.25">
      <c r="B14" s="104" t="s">
        <v>119</v>
      </c>
      <c r="C14" s="104"/>
      <c r="E14" s="105"/>
    </row>
    <row r="15" spans="2:14" x14ac:dyDescent="0.25">
      <c r="B15" s="106"/>
      <c r="C15" s="106"/>
      <c r="E15" s="105"/>
      <c r="J15" s="107" t="s">
        <v>120</v>
      </c>
    </row>
    <row r="16" spans="2:14" x14ac:dyDescent="0.25">
      <c r="B16" s="106"/>
      <c r="C16" s="106"/>
      <c r="E16" s="105"/>
    </row>
    <row r="17" spans="2:20" x14ac:dyDescent="0.25">
      <c r="E17" s="105"/>
    </row>
    <row r="18" spans="2:20" ht="15.75" thickBot="1" x14ac:dyDescent="0.3">
      <c r="E18" s="105"/>
      <c r="L18" s="108"/>
    </row>
    <row r="19" spans="2:20" ht="15.75" thickBot="1" x14ac:dyDescent="0.3">
      <c r="B19" s="109" t="s">
        <v>121</v>
      </c>
      <c r="C19" s="107"/>
      <c r="E19" s="105"/>
      <c r="L19" s="108"/>
    </row>
    <row r="20" spans="2:20" ht="15.75" thickBot="1" x14ac:dyDescent="0.3">
      <c r="B20" s="23" t="s">
        <v>122</v>
      </c>
      <c r="C20" s="24"/>
      <c r="D20" s="8">
        <v>25</v>
      </c>
      <c r="J20" s="78" t="s">
        <v>123</v>
      </c>
      <c r="L20" s="79"/>
      <c r="P20" s="431" t="s">
        <v>297</v>
      </c>
      <c r="Q20" s="432"/>
      <c r="R20" s="79"/>
    </row>
    <row r="21" spans="2:20" ht="15.75" thickBot="1" x14ac:dyDescent="0.3">
      <c r="B21" s="15" t="s">
        <v>124</v>
      </c>
      <c r="C21" s="25"/>
      <c r="D21" s="12">
        <v>23</v>
      </c>
      <c r="J21" s="84"/>
      <c r="K21" s="85" t="s">
        <v>108</v>
      </c>
      <c r="L21" s="86" t="s">
        <v>111</v>
      </c>
      <c r="M21" s="85" t="s">
        <v>112</v>
      </c>
      <c r="N21" s="87" t="s">
        <v>113</v>
      </c>
      <c r="P21" s="84"/>
      <c r="Q21" s="85" t="s">
        <v>108</v>
      </c>
      <c r="R21" s="86" t="s">
        <v>111</v>
      </c>
      <c r="S21" s="85" t="s">
        <v>112</v>
      </c>
      <c r="T21" s="87" t="s">
        <v>113</v>
      </c>
    </row>
    <row r="22" spans="2:20" ht="24.75" x14ac:dyDescent="0.25">
      <c r="B22" s="15" t="s">
        <v>125</v>
      </c>
      <c r="C22" s="25"/>
      <c r="D22" s="12">
        <v>142</v>
      </c>
      <c r="J22" s="88" t="s">
        <v>110</v>
      </c>
      <c r="K22" s="8">
        <v>236</v>
      </c>
      <c r="L22" s="89">
        <f>K22/K26</f>
        <v>7.6252019386106623E-2</v>
      </c>
      <c r="M22" s="8">
        <v>124</v>
      </c>
      <c r="N22" s="30">
        <v>112</v>
      </c>
      <c r="P22" s="88" t="s">
        <v>110</v>
      </c>
      <c r="Q22" s="8">
        <v>1150</v>
      </c>
      <c r="R22" s="89">
        <f>Q22/Q25</f>
        <v>8.2680278956071607E-2</v>
      </c>
      <c r="S22" s="8">
        <v>507</v>
      </c>
      <c r="T22" s="30">
        <v>492</v>
      </c>
    </row>
    <row r="23" spans="2:20" x14ac:dyDescent="0.25">
      <c r="B23" s="15" t="s">
        <v>126</v>
      </c>
      <c r="C23" s="25"/>
      <c r="D23" s="12">
        <v>115</v>
      </c>
      <c r="J23" s="90"/>
      <c r="K23" s="12"/>
      <c r="L23" s="91"/>
      <c r="M23" s="12"/>
      <c r="N23" s="17"/>
      <c r="P23" s="15" t="s">
        <v>115</v>
      </c>
      <c r="Q23" s="12">
        <v>222</v>
      </c>
      <c r="R23" s="91">
        <f>Q23/Q25</f>
        <v>1.5960888633259042E-2</v>
      </c>
      <c r="S23" s="12">
        <v>105</v>
      </c>
      <c r="T23" s="17">
        <v>100</v>
      </c>
    </row>
    <row r="24" spans="2:20" ht="15.75" thickBot="1" x14ac:dyDescent="0.3">
      <c r="B24" s="45" t="s">
        <v>2</v>
      </c>
      <c r="C24" s="110"/>
      <c r="D24" s="19">
        <f>SUM(D20:D23)</f>
        <v>305</v>
      </c>
      <c r="J24" s="15" t="s">
        <v>115</v>
      </c>
      <c r="K24" s="12">
        <v>457</v>
      </c>
      <c r="L24" s="91">
        <f>K24/K26</f>
        <v>0.14765751211631664</v>
      </c>
      <c r="M24" s="12">
        <v>178</v>
      </c>
      <c r="N24" s="17">
        <v>266</v>
      </c>
      <c r="P24" s="97" t="s">
        <v>117</v>
      </c>
      <c r="Q24" s="70">
        <v>12537</v>
      </c>
      <c r="R24" s="98">
        <f>Q24/Q25</f>
        <v>0.90135883241066939</v>
      </c>
      <c r="S24" s="70">
        <v>8137</v>
      </c>
      <c r="T24" s="99">
        <v>4400</v>
      </c>
    </row>
    <row r="25" spans="2:20" ht="15.75" thickBot="1" x14ac:dyDescent="0.3">
      <c r="J25" s="97" t="s">
        <v>117</v>
      </c>
      <c r="K25" s="70">
        <v>2402</v>
      </c>
      <c r="L25" s="98">
        <f>K25/K26</f>
        <v>0.77609046849757679</v>
      </c>
      <c r="M25" s="70">
        <v>703</v>
      </c>
      <c r="N25" s="99">
        <v>1698</v>
      </c>
      <c r="P25" s="100" t="s">
        <v>2</v>
      </c>
      <c r="Q25" s="101">
        <f>SUM(Q22:Q24)</f>
        <v>13909</v>
      </c>
      <c r="R25" s="102">
        <f>SUM(R22:R24)</f>
        <v>1</v>
      </c>
      <c r="S25" s="101">
        <f>SUM(S22:S24)</f>
        <v>8749</v>
      </c>
      <c r="T25" s="96">
        <f>SUM(T22:T24)</f>
        <v>4992</v>
      </c>
    </row>
    <row r="26" spans="2:20" ht="15.75" thickBot="1" x14ac:dyDescent="0.3">
      <c r="J26" s="100" t="s">
        <v>2</v>
      </c>
      <c r="K26" s="101">
        <f>SUM(K22:K25)</f>
        <v>3095</v>
      </c>
      <c r="L26" s="102">
        <f>SUM(L22:L25)</f>
        <v>1</v>
      </c>
      <c r="M26" s="101">
        <f>SUM(M22:M25)</f>
        <v>1005</v>
      </c>
      <c r="N26" s="96">
        <f>SUM(N22:N25)</f>
        <v>2076</v>
      </c>
    </row>
    <row r="27" spans="2:20" ht="15.75" thickBot="1" x14ac:dyDescent="0.3">
      <c r="B27" s="106"/>
      <c r="C27" s="106"/>
    </row>
    <row r="28" spans="2:20" ht="15.75" thickBot="1" x14ac:dyDescent="0.3">
      <c r="B28" s="109" t="s">
        <v>127</v>
      </c>
      <c r="C28" s="107"/>
    </row>
    <row r="29" spans="2:20" ht="15.75" thickBot="1" x14ac:dyDescent="0.3">
      <c r="B29" s="23" t="s">
        <v>122</v>
      </c>
      <c r="C29" s="24"/>
      <c r="D29" s="8">
        <v>62</v>
      </c>
    </row>
    <row r="30" spans="2:20" ht="15.75" thickBot="1" x14ac:dyDescent="0.3">
      <c r="B30" s="15" t="s">
        <v>128</v>
      </c>
      <c r="C30" s="25"/>
      <c r="D30" s="12">
        <v>83</v>
      </c>
      <c r="J30" s="78" t="s">
        <v>129</v>
      </c>
      <c r="L30" s="79"/>
    </row>
    <row r="31" spans="2:20" ht="15.75" thickBot="1" x14ac:dyDescent="0.3">
      <c r="B31" s="15" t="s">
        <v>125</v>
      </c>
      <c r="C31" s="25"/>
      <c r="D31" s="12">
        <v>157</v>
      </c>
      <c r="J31" s="84"/>
      <c r="K31" s="85" t="s">
        <v>108</v>
      </c>
      <c r="L31" s="86" t="s">
        <v>111</v>
      </c>
      <c r="M31" s="85" t="s">
        <v>112</v>
      </c>
      <c r="N31" s="87" t="s">
        <v>113</v>
      </c>
    </row>
    <row r="32" spans="2:20" x14ac:dyDescent="0.25">
      <c r="B32" s="15" t="s">
        <v>126</v>
      </c>
      <c r="C32" s="25"/>
      <c r="D32" s="12">
        <v>186</v>
      </c>
      <c r="J32" s="88" t="s">
        <v>110</v>
      </c>
      <c r="K32" s="8">
        <v>160</v>
      </c>
      <c r="L32" s="89">
        <f>K32/K36</f>
        <v>4.0743570155334863E-2</v>
      </c>
      <c r="M32" s="8">
        <v>76</v>
      </c>
      <c r="N32" s="30">
        <v>83</v>
      </c>
    </row>
    <row r="33" spans="2:14" ht="15.75" thickBot="1" x14ac:dyDescent="0.3">
      <c r="B33" s="45" t="s">
        <v>2</v>
      </c>
      <c r="C33" s="110"/>
      <c r="D33" s="19">
        <f>SUM(D29:D32)</f>
        <v>488</v>
      </c>
      <c r="J33" s="90"/>
      <c r="K33" s="12"/>
      <c r="L33" s="91"/>
      <c r="M33" s="12"/>
      <c r="N33" s="17"/>
    </row>
    <row r="34" spans="2:14" x14ac:dyDescent="0.25">
      <c r="J34" s="15" t="s">
        <v>115</v>
      </c>
      <c r="K34" s="12">
        <v>413</v>
      </c>
      <c r="L34" s="91">
        <f>K34/K36</f>
        <v>0.10516934046345811</v>
      </c>
      <c r="M34" s="12">
        <v>160</v>
      </c>
      <c r="N34" s="17">
        <v>220</v>
      </c>
    </row>
    <row r="35" spans="2:14" ht="15.75" thickBot="1" x14ac:dyDescent="0.3">
      <c r="J35" s="97" t="s">
        <v>117</v>
      </c>
      <c r="K35" s="70">
        <v>3354</v>
      </c>
      <c r="L35" s="98">
        <f>K35/K36</f>
        <v>0.85408708938120703</v>
      </c>
      <c r="M35" s="70">
        <v>962</v>
      </c>
      <c r="N35" s="99">
        <v>2390</v>
      </c>
    </row>
    <row r="36" spans="2:14" ht="15.75" thickBot="1" x14ac:dyDescent="0.3">
      <c r="J36" s="100" t="s">
        <v>2</v>
      </c>
      <c r="K36" s="101">
        <f>SUM(K32:K35)</f>
        <v>3927</v>
      </c>
      <c r="L36" s="102">
        <f>SUM(L32:L35)</f>
        <v>1</v>
      </c>
      <c r="M36" s="101">
        <f>SUM(M32:M35)</f>
        <v>1198</v>
      </c>
      <c r="N36" s="96">
        <f>SUM(N32:N35)</f>
        <v>2693</v>
      </c>
    </row>
    <row r="37" spans="2:14" ht="15.75" thickBot="1" x14ac:dyDescent="0.3">
      <c r="B37" s="111" t="s">
        <v>130</v>
      </c>
      <c r="C37" s="77"/>
      <c r="D37" s="112"/>
      <c r="E37" s="113"/>
      <c r="F37" s="70"/>
    </row>
    <row r="38" spans="2:14" ht="15.75" thickBot="1" x14ac:dyDescent="0.3">
      <c r="B38" s="114"/>
      <c r="C38" s="115"/>
      <c r="D38" s="68" t="s">
        <v>108</v>
      </c>
      <c r="E38" s="116"/>
      <c r="F38" s="95" t="s">
        <v>131</v>
      </c>
      <c r="G38" s="96" t="s">
        <v>113</v>
      </c>
    </row>
    <row r="39" spans="2:14" ht="15.75" thickBot="1" x14ac:dyDescent="0.3">
      <c r="B39" s="80" t="s">
        <v>110</v>
      </c>
      <c r="C39" s="117"/>
      <c r="D39" s="81">
        <v>266</v>
      </c>
      <c r="E39" s="118">
        <v>0.12</v>
      </c>
      <c r="F39" s="83">
        <v>134</v>
      </c>
      <c r="G39" s="81">
        <v>124</v>
      </c>
      <c r="J39" s="78" t="s">
        <v>132</v>
      </c>
      <c r="L39" s="79"/>
    </row>
    <row r="40" spans="2:14" ht="15.75" thickBot="1" x14ac:dyDescent="0.3">
      <c r="B40" s="80" t="s">
        <v>133</v>
      </c>
      <c r="C40" s="80"/>
      <c r="D40" s="12">
        <v>599</v>
      </c>
      <c r="E40" s="118">
        <v>0.27</v>
      </c>
      <c r="F40" s="16">
        <v>420</v>
      </c>
      <c r="G40" s="12">
        <v>160</v>
      </c>
      <c r="J40" s="84"/>
      <c r="K40" s="85" t="s">
        <v>108</v>
      </c>
      <c r="L40" s="86" t="s">
        <v>111</v>
      </c>
      <c r="M40" s="85" t="s">
        <v>112</v>
      </c>
      <c r="N40" s="87" t="s">
        <v>113</v>
      </c>
    </row>
    <row r="41" spans="2:14" x14ac:dyDescent="0.25">
      <c r="B41" s="12" t="s">
        <v>115</v>
      </c>
      <c r="C41" s="12"/>
      <c r="D41" s="12">
        <v>661</v>
      </c>
      <c r="E41" s="118">
        <v>0.3</v>
      </c>
      <c r="F41" s="16">
        <v>313</v>
      </c>
      <c r="G41" s="12">
        <v>348</v>
      </c>
      <c r="J41" s="88" t="s">
        <v>110</v>
      </c>
      <c r="K41" s="8">
        <f>SUM(M41+N41)</f>
        <v>695</v>
      </c>
      <c r="L41" s="89">
        <f>K41/K45</f>
        <v>5.1989826451226809E-2</v>
      </c>
      <c r="M41" s="8">
        <v>209</v>
      </c>
      <c r="N41" s="30">
        <v>486</v>
      </c>
    </row>
    <row r="42" spans="2:14" ht="15.75" thickBot="1" x14ac:dyDescent="0.3">
      <c r="B42" s="70" t="s">
        <v>117</v>
      </c>
      <c r="C42" s="70"/>
      <c r="D42" s="70">
        <v>685</v>
      </c>
      <c r="E42" s="118">
        <v>0.31</v>
      </c>
      <c r="F42" s="92">
        <v>266</v>
      </c>
      <c r="G42" s="70">
        <v>423</v>
      </c>
      <c r="J42" s="90"/>
      <c r="K42" s="12"/>
      <c r="L42" s="91"/>
      <c r="M42" s="12"/>
      <c r="N42" s="17"/>
    </row>
    <row r="43" spans="2:14" ht="15.75" thickBot="1" x14ac:dyDescent="0.3">
      <c r="B43" s="93" t="s">
        <v>2</v>
      </c>
      <c r="C43" s="93"/>
      <c r="D43" s="68">
        <f>SUM(D39:D42)</f>
        <v>2211</v>
      </c>
      <c r="E43" s="116"/>
      <c r="F43" s="95">
        <f>SUM(F39:F42)</f>
        <v>1133</v>
      </c>
      <c r="G43" s="96">
        <f>SUM(G39:G42)</f>
        <v>1055</v>
      </c>
      <c r="J43" s="15" t="s">
        <v>115</v>
      </c>
      <c r="K43" s="12">
        <f>SUM(M43+N43)</f>
        <v>491</v>
      </c>
      <c r="L43" s="91">
        <f>K43/K45</f>
        <v>3.6729503291442249E-2</v>
      </c>
      <c r="M43" s="12">
        <v>195</v>
      </c>
      <c r="N43" s="17">
        <v>296</v>
      </c>
    </row>
    <row r="44" spans="2:14" ht="15.75" thickBot="1" x14ac:dyDescent="0.3">
      <c r="J44" s="97" t="s">
        <v>117</v>
      </c>
      <c r="K44" s="70">
        <f>SUM(M44+N44)</f>
        <v>12182</v>
      </c>
      <c r="L44" s="98">
        <f>K44/K45</f>
        <v>0.91128067025733095</v>
      </c>
      <c r="M44" s="70">
        <v>7386</v>
      </c>
      <c r="N44" s="99">
        <v>4796</v>
      </c>
    </row>
    <row r="45" spans="2:14" ht="15.75" thickBot="1" x14ac:dyDescent="0.3">
      <c r="J45" s="100" t="s">
        <v>2</v>
      </c>
      <c r="K45" s="101">
        <f>SUM(K41:K44)</f>
        <v>13368</v>
      </c>
      <c r="L45" s="102">
        <f>SUM(L41:L44)</f>
        <v>1</v>
      </c>
      <c r="M45" s="101">
        <f>SUM(M41:M44)</f>
        <v>7790</v>
      </c>
      <c r="N45" s="96">
        <f>SUM(N41:N44)</f>
        <v>5578</v>
      </c>
    </row>
    <row r="47" spans="2:14" ht="15.75" thickBot="1" x14ac:dyDescent="0.3"/>
    <row r="48" spans="2:14" ht="15.75" thickBot="1" x14ac:dyDescent="0.3">
      <c r="B48" s="111" t="s">
        <v>134</v>
      </c>
      <c r="C48" s="112"/>
      <c r="D48" s="113"/>
      <c r="E48" s="70"/>
    </row>
    <row r="49" spans="2:14" ht="15.75" thickBot="1" x14ac:dyDescent="0.3">
      <c r="B49" s="114"/>
      <c r="C49" s="68" t="s">
        <v>108</v>
      </c>
      <c r="D49" s="116"/>
      <c r="E49" s="95" t="s">
        <v>112</v>
      </c>
      <c r="F49" s="96" t="s">
        <v>113</v>
      </c>
    </row>
    <row r="50" spans="2:14" ht="15.75" thickBot="1" x14ac:dyDescent="0.3">
      <c r="B50" s="80" t="s">
        <v>110</v>
      </c>
      <c r="C50" s="81">
        <v>176</v>
      </c>
      <c r="D50" s="118">
        <v>0.12</v>
      </c>
      <c r="E50" s="83">
        <v>97</v>
      </c>
      <c r="F50" s="81">
        <v>79</v>
      </c>
    </row>
    <row r="51" spans="2:14" ht="15.75" thickBot="1" x14ac:dyDescent="0.3">
      <c r="B51" s="80" t="s">
        <v>135</v>
      </c>
      <c r="C51" s="12">
        <v>34</v>
      </c>
      <c r="D51" s="118">
        <v>0.27</v>
      </c>
      <c r="E51" s="16">
        <v>26</v>
      </c>
      <c r="F51" s="12">
        <v>8</v>
      </c>
      <c r="J51" s="78" t="s">
        <v>226</v>
      </c>
      <c r="L51" s="79"/>
    </row>
    <row r="52" spans="2:14" ht="15.75" thickBot="1" x14ac:dyDescent="0.3">
      <c r="B52" s="12" t="s">
        <v>115</v>
      </c>
      <c r="C52" s="12">
        <v>413</v>
      </c>
      <c r="D52" s="118">
        <v>0.3</v>
      </c>
      <c r="E52" s="16">
        <v>195</v>
      </c>
      <c r="F52" s="12">
        <v>218</v>
      </c>
      <c r="J52" s="84"/>
      <c r="K52" s="85" t="s">
        <v>108</v>
      </c>
      <c r="L52" s="86" t="s">
        <v>111</v>
      </c>
      <c r="M52" s="85" t="s">
        <v>112</v>
      </c>
      <c r="N52" s="87" t="s">
        <v>113</v>
      </c>
    </row>
    <row r="53" spans="2:14" ht="15.75" thickBot="1" x14ac:dyDescent="0.3">
      <c r="B53" s="70" t="s">
        <v>117</v>
      </c>
      <c r="C53" s="70">
        <v>630</v>
      </c>
      <c r="D53" s="118">
        <v>0.31</v>
      </c>
      <c r="E53" s="92">
        <v>224</v>
      </c>
      <c r="F53" s="70">
        <v>406</v>
      </c>
      <c r="J53" s="88" t="s">
        <v>110</v>
      </c>
      <c r="K53" s="8">
        <v>468</v>
      </c>
      <c r="L53" s="89">
        <f>K53/K56</f>
        <v>2.965591534123313E-2</v>
      </c>
      <c r="M53" s="8">
        <v>180</v>
      </c>
      <c r="N53" s="30">
        <v>288</v>
      </c>
    </row>
    <row r="54" spans="2:14" ht="15.75" thickBot="1" x14ac:dyDescent="0.3">
      <c r="B54" s="93" t="s">
        <v>2</v>
      </c>
      <c r="C54" s="68">
        <f>SUM(C50:C53)</f>
        <v>1253</v>
      </c>
      <c r="D54" s="116">
        <f>SUM(D50:D53)</f>
        <v>1</v>
      </c>
      <c r="E54" s="95">
        <f>SUM(E50:E53)</f>
        <v>542</v>
      </c>
      <c r="F54" s="96">
        <f>SUM(F50:F53)</f>
        <v>711</v>
      </c>
      <c r="J54" s="15" t="s">
        <v>115</v>
      </c>
      <c r="K54" s="12">
        <v>264</v>
      </c>
      <c r="L54" s="91">
        <f>K54/K56</f>
        <v>1.6728977884798175E-2</v>
      </c>
      <c r="M54" s="12">
        <v>113</v>
      </c>
      <c r="N54" s="17">
        <v>151</v>
      </c>
    </row>
    <row r="55" spans="2:14" ht="15.75" thickBot="1" x14ac:dyDescent="0.3">
      <c r="E55"/>
      <c r="J55" s="97" t="s">
        <v>117</v>
      </c>
      <c r="K55" s="70">
        <v>15049</v>
      </c>
      <c r="L55" s="98">
        <f>K55/K56</f>
        <v>0.95361510677396866</v>
      </c>
      <c r="M55" s="70">
        <v>8456</v>
      </c>
      <c r="N55" s="99">
        <v>4593</v>
      </c>
    </row>
    <row r="56" spans="2:14" ht="15.75" thickBot="1" x14ac:dyDescent="0.3">
      <c r="B56" t="s">
        <v>136</v>
      </c>
      <c r="E56"/>
      <c r="J56" s="100" t="s">
        <v>2</v>
      </c>
      <c r="K56" s="101">
        <f>SUM(K53:K55)</f>
        <v>15781</v>
      </c>
      <c r="L56" s="102">
        <f>SUM(L53:L55)</f>
        <v>1</v>
      </c>
      <c r="M56" s="101">
        <f>SUM(M53:M55)</f>
        <v>8749</v>
      </c>
      <c r="N56" s="96">
        <f>SUM(N53:N55)</f>
        <v>5032</v>
      </c>
    </row>
  </sheetData>
  <mergeCells count="1">
    <mergeCell ref="P20:Q2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4:T64"/>
  <sheetViews>
    <sheetView topLeftCell="C19" workbookViewId="0">
      <selection activeCell="M23" sqref="M23"/>
    </sheetView>
  </sheetViews>
  <sheetFormatPr defaultColWidth="11.42578125" defaultRowHeight="15" x14ac:dyDescent="0.25"/>
  <cols>
    <col min="3" max="3" width="43.140625" customWidth="1"/>
    <col min="4" max="4" width="14.42578125" customWidth="1"/>
    <col min="5" max="5" width="23.28515625" customWidth="1"/>
    <col min="6" max="6" width="7.28515625" customWidth="1"/>
    <col min="7" max="7" width="6.7109375" customWidth="1"/>
    <col min="9" max="9" width="15.140625" customWidth="1"/>
    <col min="10" max="10" width="18.5703125" customWidth="1"/>
    <col min="11" max="11" width="15.42578125" customWidth="1"/>
  </cols>
  <sheetData>
    <row r="4" spans="3:12" x14ac:dyDescent="0.25">
      <c r="C4" s="441" t="s">
        <v>229</v>
      </c>
      <c r="D4" s="441"/>
    </row>
    <row r="5" spans="3:12" x14ac:dyDescent="0.25">
      <c r="C5" s="441"/>
      <c r="D5" s="441"/>
    </row>
    <row r="7" spans="3:12" x14ac:dyDescent="0.25">
      <c r="C7" t="s">
        <v>228</v>
      </c>
      <c r="D7">
        <v>15781</v>
      </c>
    </row>
    <row r="8" spans="3:12" x14ac:dyDescent="0.25">
      <c r="C8" t="s">
        <v>304</v>
      </c>
      <c r="D8" s="141">
        <v>11232</v>
      </c>
      <c r="H8" s="141" t="s">
        <v>303</v>
      </c>
      <c r="I8" s="332" t="s">
        <v>302</v>
      </c>
      <c r="J8" s="332" t="s">
        <v>306</v>
      </c>
      <c r="K8" s="332" t="s">
        <v>301</v>
      </c>
      <c r="L8" s="12"/>
    </row>
    <row r="9" spans="3:12" x14ac:dyDescent="0.25">
      <c r="C9" t="s">
        <v>308</v>
      </c>
      <c r="D9" s="141">
        <v>112</v>
      </c>
      <c r="I9" s="12"/>
      <c r="J9" s="12">
        <v>9</v>
      </c>
      <c r="K9" s="12">
        <v>9</v>
      </c>
      <c r="L9" s="12"/>
    </row>
    <row r="10" spans="3:12" x14ac:dyDescent="0.25">
      <c r="C10" t="s">
        <v>309</v>
      </c>
      <c r="D10" s="141">
        <v>970</v>
      </c>
      <c r="I10" s="12"/>
      <c r="J10" s="12">
        <v>29</v>
      </c>
      <c r="K10" s="12">
        <v>165</v>
      </c>
      <c r="L10" s="12"/>
    </row>
    <row r="11" spans="3:12" x14ac:dyDescent="0.25">
      <c r="C11" t="s">
        <v>77</v>
      </c>
      <c r="D11" s="141">
        <v>329</v>
      </c>
      <c r="I11" s="12"/>
      <c r="J11" s="12">
        <v>3</v>
      </c>
      <c r="K11" s="12">
        <v>5</v>
      </c>
      <c r="L11" s="12"/>
    </row>
    <row r="12" spans="3:12" x14ac:dyDescent="0.25">
      <c r="D12">
        <f>SUM(D7:D11)</f>
        <v>28424</v>
      </c>
      <c r="I12" s="12"/>
      <c r="J12" s="12">
        <v>176</v>
      </c>
      <c r="K12" s="12">
        <v>53</v>
      </c>
      <c r="L12" s="12"/>
    </row>
    <row r="13" spans="3:12" x14ac:dyDescent="0.25">
      <c r="I13" s="12"/>
      <c r="J13" s="12">
        <v>14</v>
      </c>
      <c r="K13" s="12"/>
      <c r="L13" s="12"/>
    </row>
    <row r="14" spans="3:12" x14ac:dyDescent="0.25">
      <c r="H14" t="s">
        <v>85</v>
      </c>
      <c r="I14" s="12">
        <v>507</v>
      </c>
      <c r="J14" s="12">
        <f>SUM(J9:J13)</f>
        <v>231</v>
      </c>
      <c r="K14" s="12">
        <f>SUM(K9:K13)</f>
        <v>232</v>
      </c>
      <c r="L14" s="213">
        <f>SUM(I14:K14)</f>
        <v>970</v>
      </c>
    </row>
    <row r="16" spans="3:12" ht="15.75" thickBot="1" x14ac:dyDescent="0.3">
      <c r="K16">
        <f>SUM(J14:K14)</f>
        <v>463</v>
      </c>
    </row>
    <row r="17" spans="3:18" ht="16.5" thickBot="1" x14ac:dyDescent="0.3">
      <c r="C17" s="331" t="s">
        <v>305</v>
      </c>
      <c r="K17">
        <v>243</v>
      </c>
    </row>
    <row r="18" spans="3:18" ht="15.75" thickBot="1" x14ac:dyDescent="0.3">
      <c r="C18" s="199"/>
      <c r="D18" s="330" t="s">
        <v>44</v>
      </c>
      <c r="F18" t="s">
        <v>311</v>
      </c>
      <c r="G18" t="s">
        <v>312</v>
      </c>
      <c r="K18">
        <f>SUM(K16:K17)</f>
        <v>706</v>
      </c>
    </row>
    <row r="19" spans="3:18" x14ac:dyDescent="0.25">
      <c r="C19" s="325" t="s">
        <v>234</v>
      </c>
      <c r="D19" s="338">
        <f>F19+G19</f>
        <v>8242</v>
      </c>
      <c r="E19" t="s">
        <v>307</v>
      </c>
      <c r="F19">
        <v>105</v>
      </c>
      <c r="G19">
        <v>8137</v>
      </c>
    </row>
    <row r="20" spans="3:18" x14ac:dyDescent="0.25">
      <c r="C20" s="326" t="s">
        <v>231</v>
      </c>
      <c r="D20" s="339">
        <v>110</v>
      </c>
    </row>
    <row r="21" spans="3:18" ht="26.25" customHeight="1" x14ac:dyDescent="0.25">
      <c r="C21" s="327" t="s">
        <v>230</v>
      </c>
      <c r="D21" s="339">
        <v>970</v>
      </c>
      <c r="E21" t="s">
        <v>233</v>
      </c>
    </row>
    <row r="22" spans="3:18" ht="24.75" x14ac:dyDescent="0.25">
      <c r="C22" s="328" t="s">
        <v>232</v>
      </c>
      <c r="D22" s="339">
        <v>329</v>
      </c>
    </row>
    <row r="23" spans="3:18" ht="15.75" thickBot="1" x14ac:dyDescent="0.3">
      <c r="C23" s="329" t="s">
        <v>304</v>
      </c>
      <c r="D23" s="340">
        <v>11232</v>
      </c>
    </row>
    <row r="24" spans="3:18" ht="15.75" thickBot="1" x14ac:dyDescent="0.3">
      <c r="C24" s="324" t="s">
        <v>2</v>
      </c>
      <c r="D24" s="140">
        <f>SUM(D19:D23)</f>
        <v>20883</v>
      </c>
      <c r="I24" s="166" t="s">
        <v>321</v>
      </c>
      <c r="J24" s="12"/>
    </row>
    <row r="25" spans="3:18" x14ac:dyDescent="0.25">
      <c r="I25" s="12" t="s">
        <v>322</v>
      </c>
      <c r="J25" s="12"/>
    </row>
    <row r="26" spans="3:18" x14ac:dyDescent="0.25">
      <c r="C26" s="201" t="s">
        <v>310</v>
      </c>
      <c r="I26" s="12">
        <v>2019</v>
      </c>
      <c r="J26" s="377">
        <v>521</v>
      </c>
    </row>
    <row r="27" spans="3:18" x14ac:dyDescent="0.25">
      <c r="C27" s="200"/>
      <c r="I27" s="12">
        <v>2020</v>
      </c>
      <c r="J27" s="377">
        <v>1002</v>
      </c>
    </row>
    <row r="28" spans="3:18" ht="15.75" thickBot="1" x14ac:dyDescent="0.3">
      <c r="C28" s="201"/>
    </row>
    <row r="29" spans="3:18" ht="15.75" thickBot="1" x14ac:dyDescent="0.3">
      <c r="C29" s="368" t="s">
        <v>315</v>
      </c>
    </row>
    <row r="30" spans="3:18" ht="15.75" thickBot="1" x14ac:dyDescent="0.3">
      <c r="C30" s="199"/>
      <c r="D30" s="369" t="s">
        <v>206</v>
      </c>
    </row>
    <row r="31" spans="3:18" ht="15.75" thickBot="1" x14ac:dyDescent="0.3">
      <c r="C31" s="370" t="s">
        <v>234</v>
      </c>
      <c r="D31" s="371">
        <v>8569</v>
      </c>
    </row>
    <row r="32" spans="3:18" ht="15.75" thickBot="1" x14ac:dyDescent="0.3">
      <c r="C32" s="372" t="s">
        <v>231</v>
      </c>
      <c r="D32" s="371">
        <v>100</v>
      </c>
      <c r="I32" s="66"/>
      <c r="J32" s="6"/>
      <c r="K32" s="6"/>
      <c r="L32" s="6"/>
      <c r="M32" s="6"/>
      <c r="N32" s="6"/>
      <c r="O32" s="6"/>
      <c r="P32" s="6"/>
      <c r="R32" s="103"/>
    </row>
    <row r="33" spans="3:20" ht="26.25" thickBot="1" x14ac:dyDescent="0.3">
      <c r="C33" s="372" t="s">
        <v>230</v>
      </c>
      <c r="D33" s="371">
        <v>738</v>
      </c>
      <c r="E33" t="s">
        <v>233</v>
      </c>
      <c r="I33" s="72"/>
      <c r="J33" s="119"/>
      <c r="K33" s="119"/>
      <c r="L33" s="119"/>
      <c r="M33" s="119"/>
      <c r="N33" s="119"/>
      <c r="O33" s="120"/>
      <c r="P33" s="121"/>
      <c r="Q33" s="122"/>
      <c r="R33" s="123"/>
      <c r="S33" s="122"/>
      <c r="T33" s="124"/>
    </row>
    <row r="34" spans="3:20" ht="25.5" thickBot="1" x14ac:dyDescent="0.3">
      <c r="C34" s="373" t="s">
        <v>316</v>
      </c>
      <c r="D34" s="374">
        <v>219</v>
      </c>
      <c r="I34" s="125"/>
      <c r="J34" s="335"/>
      <c r="K34" s="125"/>
      <c r="L34" s="125"/>
      <c r="M34" s="88"/>
      <c r="N34" s="126"/>
      <c r="O34" s="126"/>
      <c r="P34" s="8"/>
      <c r="Q34" s="8"/>
      <c r="R34" s="127"/>
      <c r="S34" s="8"/>
      <c r="T34" s="30"/>
    </row>
    <row r="35" spans="3:20" ht="15.75" thickBot="1" x14ac:dyDescent="0.3">
      <c r="C35" s="329" t="s">
        <v>304</v>
      </c>
      <c r="D35" s="374">
        <v>10596</v>
      </c>
      <c r="I35" s="125"/>
      <c r="J35" s="336"/>
      <c r="K35" s="128"/>
      <c r="L35" s="128"/>
      <c r="M35" s="90"/>
      <c r="N35" s="80"/>
      <c r="O35" s="80"/>
      <c r="P35" s="12"/>
      <c r="Q35" s="12"/>
      <c r="R35" s="129"/>
      <c r="S35" s="12"/>
      <c r="T35" s="17"/>
    </row>
    <row r="36" spans="3:20" ht="15.75" thickBot="1" x14ac:dyDescent="0.3">
      <c r="C36" s="375" t="s">
        <v>2</v>
      </c>
      <c r="D36" s="376">
        <f>SUM(D31:D35)</f>
        <v>20222</v>
      </c>
      <c r="I36" s="125"/>
      <c r="J36" s="336"/>
      <c r="K36" s="130"/>
      <c r="L36" s="130"/>
      <c r="M36" s="15"/>
      <c r="N36" s="12"/>
      <c r="O36" s="12"/>
      <c r="P36" s="12"/>
      <c r="Q36" s="12"/>
      <c r="R36" s="129"/>
      <c r="S36" s="12"/>
      <c r="T36" s="17"/>
    </row>
    <row r="37" spans="3:20" ht="15.75" thickBot="1" x14ac:dyDescent="0.3">
      <c r="I37" s="125"/>
      <c r="J37" s="337"/>
      <c r="K37" s="131"/>
      <c r="L37" s="131"/>
      <c r="M37" s="18"/>
      <c r="N37" s="19"/>
      <c r="O37" s="19"/>
      <c r="P37" s="19"/>
      <c r="Q37" s="19"/>
      <c r="R37" s="132"/>
      <c r="S37" s="19"/>
      <c r="T37" s="21"/>
    </row>
    <row r="38" spans="3:20" ht="15.75" thickBot="1" x14ac:dyDescent="0.3">
      <c r="C38" s="368" t="s">
        <v>320</v>
      </c>
      <c r="I38" s="133"/>
      <c r="J38" s="134"/>
      <c r="K38" s="134"/>
      <c r="L38" s="134"/>
      <c r="M38" s="134"/>
      <c r="N38" s="134"/>
      <c r="O38" s="135"/>
      <c r="P38" s="136"/>
      <c r="Q38" s="137"/>
      <c r="R38" s="138"/>
      <c r="S38" s="139"/>
      <c r="T38" s="140"/>
    </row>
    <row r="39" spans="3:20" ht="15.75" thickBot="1" x14ac:dyDescent="0.3">
      <c r="C39" s="199"/>
      <c r="D39" s="369" t="s">
        <v>206</v>
      </c>
    </row>
    <row r="40" spans="3:20" ht="15.75" thickBot="1" x14ac:dyDescent="0.3">
      <c r="C40" s="370" t="s">
        <v>234</v>
      </c>
      <c r="D40" s="371">
        <v>7581</v>
      </c>
      <c r="E40" t="s">
        <v>307</v>
      </c>
    </row>
    <row r="41" spans="3:20" ht="15.75" thickBot="1" x14ac:dyDescent="0.3">
      <c r="C41" s="372" t="s">
        <v>231</v>
      </c>
      <c r="D41" s="371"/>
    </row>
    <row r="42" spans="3:20" ht="26.25" thickBot="1" x14ac:dyDescent="0.3">
      <c r="C42" s="372" t="s">
        <v>230</v>
      </c>
      <c r="D42" s="371">
        <v>787</v>
      </c>
      <c r="E42" t="s">
        <v>233</v>
      </c>
      <c r="I42" s="380" t="s">
        <v>86</v>
      </c>
      <c r="J42" s="381" t="s">
        <v>223</v>
      </c>
      <c r="K42" s="381" t="s">
        <v>224</v>
      </c>
      <c r="L42" s="382" t="s">
        <v>225</v>
      </c>
    </row>
    <row r="43" spans="3:20" ht="25.5" thickBot="1" x14ac:dyDescent="0.3">
      <c r="C43" s="373" t="s">
        <v>316</v>
      </c>
      <c r="D43" s="374">
        <v>70</v>
      </c>
      <c r="I43" s="383">
        <v>2018</v>
      </c>
      <c r="J43" s="378">
        <v>11419</v>
      </c>
      <c r="K43" s="379"/>
      <c r="L43" s="384">
        <v>938</v>
      </c>
      <c r="M43">
        <f>SUM(K43:L43)</f>
        <v>938</v>
      </c>
    </row>
    <row r="44" spans="3:20" ht="15.75" thickBot="1" x14ac:dyDescent="0.3">
      <c r="C44" s="329" t="s">
        <v>304</v>
      </c>
      <c r="D44" s="374">
        <v>9228</v>
      </c>
      <c r="I44" s="383">
        <v>2019</v>
      </c>
      <c r="J44" s="378">
        <v>11076</v>
      </c>
      <c r="K44" s="378">
        <v>159</v>
      </c>
      <c r="L44" s="384">
        <v>1267</v>
      </c>
      <c r="M44">
        <f t="shared" ref="M44:M48" si="0">SUM(K44:L44)</f>
        <v>1426</v>
      </c>
    </row>
    <row r="45" spans="3:20" ht="15.75" thickBot="1" x14ac:dyDescent="0.3">
      <c r="C45" s="375" t="s">
        <v>2</v>
      </c>
      <c r="D45" s="376">
        <f>SUM(D40:D44)</f>
        <v>17666</v>
      </c>
      <c r="I45" s="383">
        <v>2020</v>
      </c>
      <c r="J45" s="378">
        <v>5263</v>
      </c>
      <c r="K45" s="378">
        <v>1564</v>
      </c>
      <c r="L45" s="384">
        <v>7664</v>
      </c>
      <c r="M45">
        <f t="shared" si="0"/>
        <v>9228</v>
      </c>
    </row>
    <row r="46" spans="3:20" ht="15.75" thickBot="1" x14ac:dyDescent="0.3">
      <c r="I46" s="383">
        <v>2021</v>
      </c>
      <c r="J46" s="378">
        <v>7100</v>
      </c>
      <c r="K46" s="378">
        <v>1940</v>
      </c>
      <c r="L46" s="384">
        <v>8656</v>
      </c>
      <c r="M46">
        <f t="shared" si="0"/>
        <v>10596</v>
      </c>
    </row>
    <row r="47" spans="3:20" ht="15.75" thickBot="1" x14ac:dyDescent="0.3">
      <c r="C47" s="368" t="s">
        <v>323</v>
      </c>
      <c r="I47" s="383">
        <v>2022</v>
      </c>
      <c r="J47" s="378">
        <v>6610</v>
      </c>
      <c r="K47" s="378">
        <v>2339</v>
      </c>
      <c r="L47" s="384">
        <v>8893</v>
      </c>
      <c r="M47">
        <f t="shared" si="0"/>
        <v>11232</v>
      </c>
    </row>
    <row r="48" spans="3:20" ht="15.75" thickBot="1" x14ac:dyDescent="0.3">
      <c r="C48" s="199"/>
      <c r="D48" s="369" t="s">
        <v>206</v>
      </c>
      <c r="I48" s="385">
        <v>2023</v>
      </c>
      <c r="J48" s="386">
        <v>632</v>
      </c>
      <c r="K48" s="386">
        <v>409</v>
      </c>
      <c r="L48" s="387">
        <v>1331</v>
      </c>
      <c r="M48">
        <f t="shared" si="0"/>
        <v>1740</v>
      </c>
    </row>
    <row r="49" spans="3:4" ht="15.75" thickBot="1" x14ac:dyDescent="0.3">
      <c r="C49" s="370" t="s">
        <v>234</v>
      </c>
      <c r="D49" s="371">
        <v>1122</v>
      </c>
    </row>
    <row r="50" spans="3:4" ht="15.75" thickBot="1" x14ac:dyDescent="0.3">
      <c r="C50" s="372" t="s">
        <v>231</v>
      </c>
      <c r="D50" s="371"/>
    </row>
    <row r="51" spans="3:4" ht="26.25" thickBot="1" x14ac:dyDescent="0.3">
      <c r="C51" s="372" t="s">
        <v>230</v>
      </c>
      <c r="D51" s="371">
        <v>77</v>
      </c>
    </row>
    <row r="52" spans="3:4" ht="24.75" x14ac:dyDescent="0.25">
      <c r="C52" s="373" t="s">
        <v>316</v>
      </c>
      <c r="D52" s="374">
        <v>99</v>
      </c>
    </row>
    <row r="53" spans="3:4" ht="15.75" thickBot="1" x14ac:dyDescent="0.3">
      <c r="C53" s="329" t="s">
        <v>304</v>
      </c>
      <c r="D53" s="374">
        <v>1426</v>
      </c>
    </row>
    <row r="54" spans="3:4" ht="15.75" thickBot="1" x14ac:dyDescent="0.3">
      <c r="C54" s="375" t="s">
        <v>2</v>
      </c>
      <c r="D54" s="376">
        <f>SUM(D49:D53)</f>
        <v>2724</v>
      </c>
    </row>
    <row r="56" spans="3:4" ht="15.75" thickBot="1" x14ac:dyDescent="0.3"/>
    <row r="57" spans="3:4" ht="15.75" thickBot="1" x14ac:dyDescent="0.3">
      <c r="C57" s="368" t="s">
        <v>324</v>
      </c>
    </row>
    <row r="58" spans="3:4" ht="15.75" thickBot="1" x14ac:dyDescent="0.3">
      <c r="C58" s="199"/>
      <c r="D58" s="369" t="s">
        <v>206</v>
      </c>
    </row>
    <row r="59" spans="3:4" ht="15.75" thickBot="1" x14ac:dyDescent="0.3">
      <c r="C59" s="370" t="s">
        <v>234</v>
      </c>
      <c r="D59" s="371">
        <v>881</v>
      </c>
    </row>
    <row r="60" spans="3:4" ht="15.75" thickBot="1" x14ac:dyDescent="0.3">
      <c r="C60" s="372" t="s">
        <v>231</v>
      </c>
      <c r="D60" s="371"/>
    </row>
    <row r="61" spans="3:4" ht="26.25" thickBot="1" x14ac:dyDescent="0.3">
      <c r="C61" s="372" t="s">
        <v>230</v>
      </c>
      <c r="D61" s="371">
        <v>123</v>
      </c>
    </row>
    <row r="62" spans="3:4" ht="24.75" x14ac:dyDescent="0.25">
      <c r="C62" s="373" t="s">
        <v>316</v>
      </c>
      <c r="D62" s="374">
        <v>124</v>
      </c>
    </row>
    <row r="63" spans="3:4" ht="15.75" thickBot="1" x14ac:dyDescent="0.3">
      <c r="C63" s="329" t="s">
        <v>304</v>
      </c>
      <c r="D63" s="374">
        <v>938</v>
      </c>
    </row>
    <row r="64" spans="3:4" ht="15.75" thickBot="1" x14ac:dyDescent="0.3">
      <c r="C64" s="375" t="s">
        <v>2</v>
      </c>
      <c r="D64" s="376">
        <f>SUM(D59:D63)</f>
        <v>2066</v>
      </c>
    </row>
  </sheetData>
  <mergeCells count="2">
    <mergeCell ref="C5:D5"/>
    <mergeCell ref="C4:D4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C5:N47"/>
  <sheetViews>
    <sheetView topLeftCell="A10" workbookViewId="0">
      <selection activeCell="S54" sqref="S54"/>
    </sheetView>
  </sheetViews>
  <sheetFormatPr defaultColWidth="11.42578125" defaultRowHeight="15" x14ac:dyDescent="0.25"/>
  <cols>
    <col min="3" max="3" width="26" customWidth="1"/>
    <col min="4" max="4" width="6.28515625" customWidth="1"/>
    <col min="5" max="5" width="6.85546875" customWidth="1"/>
    <col min="6" max="8" width="6.42578125" customWidth="1"/>
    <col min="9" max="9" width="6.140625" customWidth="1"/>
    <col min="10" max="10" width="5.7109375" customWidth="1"/>
    <col min="11" max="11" width="5.42578125" customWidth="1"/>
    <col min="12" max="12" width="5.5703125" customWidth="1"/>
    <col min="13" max="13" width="5.7109375" customWidth="1"/>
    <col min="14" max="14" width="6.140625" customWidth="1"/>
  </cols>
  <sheetData>
    <row r="5" spans="3:14" ht="15.75" thickBot="1" x14ac:dyDescent="0.3"/>
    <row r="6" spans="3:14" ht="15.75" thickBot="1" x14ac:dyDescent="0.3">
      <c r="C6" s="66" t="s">
        <v>107</v>
      </c>
      <c r="D6" s="6"/>
      <c r="E6" s="6"/>
      <c r="F6" s="6"/>
      <c r="G6" s="6"/>
      <c r="H6" s="6"/>
      <c r="I6" s="6"/>
      <c r="J6" s="6"/>
      <c r="L6" s="103"/>
    </row>
    <row r="7" spans="3:14" ht="15.75" thickBot="1" x14ac:dyDescent="0.3">
      <c r="C7" s="72"/>
      <c r="D7" s="119">
        <v>2022</v>
      </c>
      <c r="E7" s="119">
        <v>2021</v>
      </c>
      <c r="F7" s="119">
        <v>2020</v>
      </c>
      <c r="G7" s="119">
        <v>2019</v>
      </c>
      <c r="H7" s="119">
        <v>2018</v>
      </c>
      <c r="I7" s="120">
        <v>2017</v>
      </c>
      <c r="J7" s="121">
        <v>2016</v>
      </c>
      <c r="K7" s="122">
        <v>2015</v>
      </c>
      <c r="L7" s="123">
        <v>2014</v>
      </c>
      <c r="M7" s="122">
        <v>2013</v>
      </c>
      <c r="N7" s="124">
        <v>2012</v>
      </c>
    </row>
    <row r="8" spans="3:14" ht="15.75" thickBot="1" x14ac:dyDescent="0.3">
      <c r="C8" s="125" t="s">
        <v>110</v>
      </c>
      <c r="D8" s="335">
        <v>1150</v>
      </c>
      <c r="E8" s="125">
        <v>468</v>
      </c>
      <c r="F8" s="125">
        <v>695</v>
      </c>
      <c r="G8" s="88">
        <v>160</v>
      </c>
      <c r="H8" s="126">
        <v>236</v>
      </c>
      <c r="I8" s="126">
        <v>156</v>
      </c>
      <c r="J8" s="8">
        <v>176</v>
      </c>
      <c r="K8" s="8">
        <v>266</v>
      </c>
      <c r="L8" s="127">
        <v>239</v>
      </c>
      <c r="M8" s="8">
        <v>157</v>
      </c>
      <c r="N8" s="30">
        <v>142</v>
      </c>
    </row>
    <row r="9" spans="3:14" ht="15.75" thickBot="1" x14ac:dyDescent="0.3">
      <c r="C9" s="125" t="s">
        <v>114</v>
      </c>
      <c r="D9" s="336"/>
      <c r="E9" s="128"/>
      <c r="F9" s="128"/>
      <c r="G9" s="90"/>
      <c r="H9" s="80"/>
      <c r="I9" s="80"/>
      <c r="J9" s="12">
        <v>34</v>
      </c>
      <c r="K9" s="12">
        <v>599</v>
      </c>
      <c r="L9" s="129">
        <v>97</v>
      </c>
      <c r="M9" s="12">
        <v>62</v>
      </c>
      <c r="N9" s="17">
        <v>25</v>
      </c>
    </row>
    <row r="10" spans="3:14" ht="15.75" thickBot="1" x14ac:dyDescent="0.3">
      <c r="C10" s="125" t="s">
        <v>115</v>
      </c>
      <c r="D10" s="336">
        <v>222</v>
      </c>
      <c r="E10" s="130">
        <v>264</v>
      </c>
      <c r="F10" s="130">
        <v>491</v>
      </c>
      <c r="G10" s="15">
        <v>413</v>
      </c>
      <c r="H10" s="12">
        <v>457</v>
      </c>
      <c r="I10" s="12">
        <v>365</v>
      </c>
      <c r="J10" s="12">
        <v>413</v>
      </c>
      <c r="K10" s="12">
        <v>661</v>
      </c>
      <c r="L10" s="129">
        <v>274</v>
      </c>
      <c r="M10" s="12">
        <v>186</v>
      </c>
      <c r="N10" s="17">
        <v>115</v>
      </c>
    </row>
    <row r="11" spans="3:14" ht="15.75" thickBot="1" x14ac:dyDescent="0.3">
      <c r="C11" s="125" t="s">
        <v>116</v>
      </c>
      <c r="D11" s="337">
        <v>12537</v>
      </c>
      <c r="E11" s="131">
        <v>15049</v>
      </c>
      <c r="F11" s="131">
        <v>12182</v>
      </c>
      <c r="G11" s="18">
        <v>3354</v>
      </c>
      <c r="H11" s="19">
        <v>2402</v>
      </c>
      <c r="I11" s="19">
        <v>1607</v>
      </c>
      <c r="J11" s="19">
        <v>630</v>
      </c>
      <c r="K11" s="19">
        <v>685</v>
      </c>
      <c r="L11" s="132">
        <v>328</v>
      </c>
      <c r="M11" s="19">
        <v>83</v>
      </c>
      <c r="N11" s="21">
        <v>23</v>
      </c>
    </row>
    <row r="12" spans="3:14" ht="15.75" thickBot="1" x14ac:dyDescent="0.3">
      <c r="C12" s="133" t="s">
        <v>2</v>
      </c>
      <c r="D12" s="134">
        <f>SUM(D8:D11)</f>
        <v>13909</v>
      </c>
      <c r="E12" s="134">
        <v>15781</v>
      </c>
      <c r="F12" s="134">
        <f>SUM(F8:F11)</f>
        <v>13368</v>
      </c>
      <c r="G12" s="134">
        <f>SUM(G8:G11)</f>
        <v>3927</v>
      </c>
      <c r="H12" s="134">
        <f>SUM(H8:H11)</f>
        <v>3095</v>
      </c>
      <c r="I12" s="135">
        <f>SUM(I8:I11)</f>
        <v>2128</v>
      </c>
      <c r="J12" s="136">
        <f>J11+J10+J9+J8</f>
        <v>1253</v>
      </c>
      <c r="K12" s="137">
        <f>SUM(K8:K11)</f>
        <v>2211</v>
      </c>
      <c r="L12" s="138">
        <f>SUM(L8:L11)</f>
        <v>938</v>
      </c>
      <c r="M12" s="139">
        <f>SUM(M8:M11)</f>
        <v>488</v>
      </c>
      <c r="N12" s="140">
        <f>SUM(N8:N11)</f>
        <v>305</v>
      </c>
    </row>
    <row r="13" spans="3:14" x14ac:dyDescent="0.25">
      <c r="L13" s="65"/>
    </row>
    <row r="14" spans="3:14" x14ac:dyDescent="0.25">
      <c r="L14" s="65"/>
    </row>
    <row r="15" spans="3:14" x14ac:dyDescent="0.25">
      <c r="C15" s="198" t="s">
        <v>118</v>
      </c>
      <c r="D15" s="198"/>
      <c r="E15" s="6"/>
      <c r="F15" s="6"/>
      <c r="G15" s="6"/>
      <c r="H15" s="6"/>
      <c r="I15" s="6"/>
      <c r="J15" s="6"/>
      <c r="L15" s="103"/>
    </row>
    <row r="16" spans="3:14" x14ac:dyDescent="0.25">
      <c r="C16" s="198" t="s">
        <v>137</v>
      </c>
      <c r="D16" s="104"/>
      <c r="E16" s="104"/>
      <c r="F16" s="104"/>
      <c r="G16" s="104"/>
      <c r="H16" s="104"/>
      <c r="I16" s="104"/>
      <c r="J16" s="104"/>
      <c r="L16" s="105"/>
    </row>
    <row r="20" spans="4:9" ht="15.75" thickBot="1" x14ac:dyDescent="0.3"/>
    <row r="21" spans="4:9" ht="15.75" thickBot="1" x14ac:dyDescent="0.3">
      <c r="D21" s="442" t="s">
        <v>128</v>
      </c>
      <c r="E21" s="443"/>
      <c r="H21" s="442" t="s">
        <v>298</v>
      </c>
      <c r="I21" s="443"/>
    </row>
    <row r="23" spans="4:9" x14ac:dyDescent="0.25">
      <c r="D23">
        <v>2012</v>
      </c>
      <c r="E23" s="6">
        <v>23</v>
      </c>
      <c r="H23">
        <v>2012</v>
      </c>
      <c r="I23" s="6">
        <v>142</v>
      </c>
    </row>
    <row r="24" spans="4:9" x14ac:dyDescent="0.25">
      <c r="D24">
        <v>2013</v>
      </c>
      <c r="E24" s="6">
        <v>83</v>
      </c>
      <c r="H24">
        <v>2013</v>
      </c>
      <c r="I24" s="6">
        <v>157</v>
      </c>
    </row>
    <row r="25" spans="4:9" x14ac:dyDescent="0.25">
      <c r="D25">
        <v>2014</v>
      </c>
      <c r="E25" s="6">
        <v>328</v>
      </c>
      <c r="H25">
        <v>2014</v>
      </c>
      <c r="I25" s="6">
        <v>239</v>
      </c>
    </row>
    <row r="26" spans="4:9" x14ac:dyDescent="0.25">
      <c r="D26">
        <v>2015</v>
      </c>
      <c r="E26" s="6">
        <v>685</v>
      </c>
      <c r="H26">
        <v>2015</v>
      </c>
      <c r="I26" s="6">
        <v>266</v>
      </c>
    </row>
    <row r="27" spans="4:9" x14ac:dyDescent="0.25">
      <c r="D27">
        <v>2016</v>
      </c>
      <c r="E27" s="6">
        <v>630</v>
      </c>
      <c r="H27">
        <v>2016</v>
      </c>
      <c r="I27" s="6">
        <v>176</v>
      </c>
    </row>
    <row r="28" spans="4:9" x14ac:dyDescent="0.25">
      <c r="D28">
        <v>2017</v>
      </c>
      <c r="E28" s="6">
        <v>1607</v>
      </c>
      <c r="H28">
        <v>2017</v>
      </c>
      <c r="I28" s="6">
        <v>156</v>
      </c>
    </row>
    <row r="29" spans="4:9" x14ac:dyDescent="0.25">
      <c r="D29">
        <v>2018</v>
      </c>
      <c r="E29" s="6">
        <v>2402</v>
      </c>
      <c r="H29">
        <v>2018</v>
      </c>
      <c r="I29" s="6">
        <v>236</v>
      </c>
    </row>
    <row r="30" spans="4:9" x14ac:dyDescent="0.25">
      <c r="D30">
        <v>2019</v>
      </c>
      <c r="E30" s="6">
        <v>3354</v>
      </c>
      <c r="H30">
        <v>2019</v>
      </c>
      <c r="I30" s="6">
        <v>160</v>
      </c>
    </row>
    <row r="31" spans="4:9" x14ac:dyDescent="0.25">
      <c r="D31">
        <v>2020</v>
      </c>
      <c r="E31" s="6">
        <v>12182</v>
      </c>
      <c r="H31">
        <v>2020</v>
      </c>
      <c r="I31" s="6">
        <v>695</v>
      </c>
    </row>
    <row r="32" spans="4:9" x14ac:dyDescent="0.25">
      <c r="D32">
        <v>2021</v>
      </c>
      <c r="E32" s="6">
        <v>13368</v>
      </c>
      <c r="H32">
        <v>2021</v>
      </c>
      <c r="I32" s="6">
        <v>468</v>
      </c>
    </row>
    <row r="33" spans="4:9" x14ac:dyDescent="0.25">
      <c r="D33">
        <v>2022</v>
      </c>
      <c r="E33" s="6">
        <v>12537</v>
      </c>
      <c r="H33">
        <v>2022</v>
      </c>
      <c r="I33" s="6">
        <v>1150</v>
      </c>
    </row>
    <row r="35" spans="4:9" ht="15.75" thickBot="1" x14ac:dyDescent="0.3"/>
    <row r="36" spans="4:9" ht="15.75" thickBot="1" x14ac:dyDescent="0.3">
      <c r="D36" s="242"/>
      <c r="E36" s="323" t="s">
        <v>300</v>
      </c>
      <c r="F36" s="323" t="s">
        <v>112</v>
      </c>
    </row>
    <row r="37" spans="4:9" x14ac:dyDescent="0.25">
      <c r="D37">
        <v>2012</v>
      </c>
      <c r="E37">
        <v>115</v>
      </c>
      <c r="F37">
        <v>115</v>
      </c>
    </row>
    <row r="38" spans="4:9" x14ac:dyDescent="0.25">
      <c r="D38">
        <v>2013</v>
      </c>
      <c r="E38">
        <v>186</v>
      </c>
      <c r="F38">
        <v>133</v>
      </c>
    </row>
    <row r="39" spans="4:9" x14ac:dyDescent="0.25">
      <c r="D39">
        <v>2014</v>
      </c>
      <c r="E39">
        <v>274</v>
      </c>
      <c r="F39">
        <v>202</v>
      </c>
    </row>
    <row r="40" spans="4:9" x14ac:dyDescent="0.25">
      <c r="D40">
        <v>2015</v>
      </c>
      <c r="E40">
        <v>661</v>
      </c>
      <c r="F40">
        <v>313</v>
      </c>
    </row>
    <row r="41" spans="4:9" x14ac:dyDescent="0.25">
      <c r="D41">
        <v>2016</v>
      </c>
      <c r="E41">
        <v>413</v>
      </c>
      <c r="F41">
        <v>195</v>
      </c>
    </row>
    <row r="42" spans="4:9" x14ac:dyDescent="0.25">
      <c r="D42">
        <v>2017</v>
      </c>
      <c r="E42">
        <v>365</v>
      </c>
      <c r="F42">
        <v>166</v>
      </c>
    </row>
    <row r="43" spans="4:9" x14ac:dyDescent="0.25">
      <c r="D43">
        <v>2018</v>
      </c>
      <c r="E43">
        <v>457</v>
      </c>
      <c r="F43">
        <v>178</v>
      </c>
    </row>
    <row r="44" spans="4:9" x14ac:dyDescent="0.25">
      <c r="D44">
        <v>2019</v>
      </c>
      <c r="E44">
        <v>413</v>
      </c>
      <c r="F44">
        <v>160</v>
      </c>
    </row>
    <row r="45" spans="4:9" x14ac:dyDescent="0.25">
      <c r="D45">
        <v>2020</v>
      </c>
      <c r="E45">
        <v>491</v>
      </c>
      <c r="F45">
        <v>195</v>
      </c>
    </row>
    <row r="46" spans="4:9" x14ac:dyDescent="0.25">
      <c r="D46">
        <v>2021</v>
      </c>
      <c r="E46">
        <v>264</v>
      </c>
      <c r="F46">
        <v>113</v>
      </c>
    </row>
    <row r="47" spans="4:9" x14ac:dyDescent="0.25">
      <c r="D47">
        <v>2022</v>
      </c>
      <c r="E47">
        <v>222</v>
      </c>
      <c r="F47">
        <v>105</v>
      </c>
    </row>
  </sheetData>
  <mergeCells count="2">
    <mergeCell ref="D21:E21"/>
    <mergeCell ref="H21:I21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9:P34"/>
  <sheetViews>
    <sheetView topLeftCell="A18" workbookViewId="0">
      <selection activeCell="L41" sqref="L41"/>
    </sheetView>
  </sheetViews>
  <sheetFormatPr defaultColWidth="11.42578125" defaultRowHeight="15" x14ac:dyDescent="0.25"/>
  <cols>
    <col min="2" max="2" width="14.7109375" customWidth="1"/>
    <col min="4" max="4" width="2.28515625" customWidth="1"/>
    <col min="5" max="5" width="38.5703125" customWidth="1"/>
    <col min="6" max="6" width="7.5703125" customWidth="1"/>
    <col min="7" max="7" width="8.5703125" style="159" customWidth="1"/>
    <col min="8" max="8" width="4.85546875" customWidth="1"/>
    <col min="11" max="11" width="17.7109375" customWidth="1"/>
    <col min="12" max="12" width="10" customWidth="1"/>
    <col min="13" max="13" width="3" customWidth="1"/>
    <col min="14" max="14" width="38" customWidth="1"/>
    <col min="15" max="15" width="7.85546875" customWidth="1"/>
    <col min="16" max="16" width="9.28515625" customWidth="1"/>
  </cols>
  <sheetData>
    <row r="9" spans="2:16" x14ac:dyDescent="0.25">
      <c r="B9" s="444" t="s">
        <v>252</v>
      </c>
      <c r="C9" s="444"/>
      <c r="D9" s="444"/>
      <c r="E9" s="444"/>
      <c r="K9" s="446" t="s">
        <v>287</v>
      </c>
      <c r="L9" s="446"/>
      <c r="M9" s="446"/>
      <c r="N9" s="446"/>
      <c r="O9" s="446"/>
      <c r="P9" s="446"/>
    </row>
    <row r="10" spans="2:16" ht="15.75" thickBot="1" x14ac:dyDescent="0.3">
      <c r="K10" s="271"/>
      <c r="L10" s="271"/>
      <c r="M10" s="271"/>
      <c r="N10" s="271"/>
      <c r="O10" s="271"/>
      <c r="P10" s="271"/>
    </row>
    <row r="11" spans="2:16" ht="15.75" thickBot="1" x14ac:dyDescent="0.3">
      <c r="K11" s="272"/>
      <c r="L11" s="273" t="s">
        <v>283</v>
      </c>
      <c r="M11" s="271"/>
      <c r="N11" s="274" t="s">
        <v>16</v>
      </c>
      <c r="O11" s="271"/>
      <c r="P11" s="271"/>
    </row>
    <row r="12" spans="2:16" ht="15.75" thickBot="1" x14ac:dyDescent="0.3">
      <c r="B12" s="31" t="s">
        <v>26</v>
      </c>
      <c r="C12" s="32">
        <v>840</v>
      </c>
      <c r="E12" s="28" t="s">
        <v>16</v>
      </c>
      <c r="K12" s="275" t="s">
        <v>288</v>
      </c>
      <c r="L12" s="276">
        <v>1094</v>
      </c>
      <c r="M12" s="271"/>
      <c r="N12" s="291"/>
      <c r="O12" s="293" t="s">
        <v>2</v>
      </c>
      <c r="P12" s="292" t="s">
        <v>284</v>
      </c>
    </row>
    <row r="13" spans="2:16" ht="15.75" thickBot="1" x14ac:dyDescent="0.3">
      <c r="B13" s="23"/>
      <c r="C13" s="30"/>
      <c r="E13" s="22"/>
      <c r="K13" s="277" t="s">
        <v>30</v>
      </c>
      <c r="L13" s="278">
        <v>831</v>
      </c>
      <c r="M13" s="271"/>
      <c r="N13" s="279" t="s">
        <v>17</v>
      </c>
      <c r="O13" s="283">
        <v>769</v>
      </c>
      <c r="P13" s="284">
        <v>0.27050000000000002</v>
      </c>
    </row>
    <row r="14" spans="2:16" ht="15.75" thickBot="1" x14ac:dyDescent="0.3">
      <c r="B14" s="15" t="s">
        <v>30</v>
      </c>
      <c r="C14" s="17">
        <v>353</v>
      </c>
      <c r="E14" s="23" t="s">
        <v>17</v>
      </c>
      <c r="F14" s="24">
        <v>357</v>
      </c>
      <c r="G14" s="187">
        <v>0.29680000000000001</v>
      </c>
      <c r="K14" s="277" t="s">
        <v>289</v>
      </c>
      <c r="L14" s="281">
        <v>3674</v>
      </c>
      <c r="M14" s="271"/>
      <c r="N14" s="282" t="s">
        <v>18</v>
      </c>
      <c r="O14" s="283">
        <v>365</v>
      </c>
      <c r="P14" s="284">
        <v>0.12839999999999999</v>
      </c>
    </row>
    <row r="15" spans="2:16" ht="15.75" thickBot="1" x14ac:dyDescent="0.3">
      <c r="B15" s="18" t="s">
        <v>31</v>
      </c>
      <c r="C15" s="21">
        <v>1556</v>
      </c>
      <c r="E15" s="15" t="s">
        <v>18</v>
      </c>
      <c r="F15" s="25">
        <v>222</v>
      </c>
      <c r="G15" s="188">
        <v>0.1845</v>
      </c>
      <c r="K15" s="271"/>
      <c r="L15" s="271"/>
      <c r="M15" s="271"/>
      <c r="N15" s="282" t="s">
        <v>19</v>
      </c>
      <c r="O15" s="283">
        <v>627</v>
      </c>
      <c r="P15" s="284">
        <v>0.2205</v>
      </c>
    </row>
    <row r="16" spans="2:16" ht="15.75" thickBot="1" x14ac:dyDescent="0.3">
      <c r="E16" s="15" t="s">
        <v>19</v>
      </c>
      <c r="F16" s="25">
        <v>219</v>
      </c>
      <c r="G16" s="188">
        <v>0.182</v>
      </c>
      <c r="K16" s="271"/>
      <c r="L16" s="271"/>
      <c r="M16" s="271"/>
      <c r="N16" s="282" t="s">
        <v>20</v>
      </c>
      <c r="O16" s="283">
        <v>412</v>
      </c>
      <c r="P16" s="284">
        <v>0.1449</v>
      </c>
    </row>
    <row r="17" spans="5:16" ht="15.75" thickBot="1" x14ac:dyDescent="0.3">
      <c r="E17" s="15" t="s">
        <v>20</v>
      </c>
      <c r="F17" s="25">
        <v>117</v>
      </c>
      <c r="G17" s="188">
        <v>9.7299999999999998E-2</v>
      </c>
      <c r="K17" s="271"/>
      <c r="L17" s="271"/>
      <c r="M17" s="271"/>
      <c r="N17" s="282" t="s">
        <v>21</v>
      </c>
      <c r="O17" s="283">
        <v>472</v>
      </c>
      <c r="P17" s="284">
        <v>0.16600000000000001</v>
      </c>
    </row>
    <row r="18" spans="5:16" ht="15.75" thickBot="1" x14ac:dyDescent="0.3">
      <c r="E18" s="15" t="s">
        <v>21</v>
      </c>
      <c r="F18" s="25">
        <v>151</v>
      </c>
      <c r="G18" s="188">
        <v>0.1255</v>
      </c>
      <c r="K18" s="271"/>
      <c r="L18" s="271"/>
      <c r="M18" s="271"/>
      <c r="N18" s="282" t="s">
        <v>22</v>
      </c>
      <c r="O18" s="283">
        <v>38</v>
      </c>
      <c r="P18" s="284">
        <v>1.34E-2</v>
      </c>
    </row>
    <row r="19" spans="5:16" ht="15.75" thickBot="1" x14ac:dyDescent="0.3">
      <c r="E19" s="15" t="s">
        <v>22</v>
      </c>
      <c r="F19" s="25">
        <v>38</v>
      </c>
      <c r="G19" s="188">
        <v>3.1600000000000003E-2</v>
      </c>
      <c r="K19" s="271"/>
      <c r="L19" s="271"/>
      <c r="M19" s="271"/>
      <c r="N19" s="282" t="s">
        <v>23</v>
      </c>
      <c r="O19" s="283">
        <v>113</v>
      </c>
      <c r="P19" s="284">
        <v>3.9699999999999999E-2</v>
      </c>
    </row>
    <row r="20" spans="5:16" ht="15.75" thickBot="1" x14ac:dyDescent="0.3">
      <c r="E20" s="18" t="s">
        <v>23</v>
      </c>
      <c r="F20" s="26">
        <v>99</v>
      </c>
      <c r="G20" s="189">
        <v>8.2299999999999998E-2</v>
      </c>
      <c r="K20" s="271"/>
      <c r="L20" s="271"/>
      <c r="M20" s="271"/>
      <c r="N20" s="282" t="s">
        <v>285</v>
      </c>
      <c r="O20" s="283">
        <v>47</v>
      </c>
      <c r="P20" s="284">
        <v>1.6500000000000001E-2</v>
      </c>
    </row>
    <row r="21" spans="5:16" ht="15.75" thickBot="1" x14ac:dyDescent="0.3">
      <c r="K21" s="271"/>
      <c r="L21" s="271"/>
      <c r="M21" s="271"/>
      <c r="N21" s="285"/>
      <c r="O21" s="271"/>
      <c r="P21" s="285"/>
    </row>
    <row r="22" spans="5:16" ht="15.75" thickBot="1" x14ac:dyDescent="0.3">
      <c r="E22" s="29" t="s">
        <v>24</v>
      </c>
      <c r="K22" s="271"/>
      <c r="L22" s="271"/>
      <c r="M22" s="271"/>
      <c r="N22" s="271"/>
      <c r="O22" s="271"/>
      <c r="P22" s="271"/>
    </row>
    <row r="23" spans="5:16" ht="15.75" thickBot="1" x14ac:dyDescent="0.3">
      <c r="E23" s="27"/>
      <c r="K23" s="271"/>
      <c r="L23" s="271"/>
      <c r="M23" s="271"/>
      <c r="N23" s="274" t="s">
        <v>24</v>
      </c>
      <c r="O23" s="271"/>
      <c r="P23" s="271"/>
    </row>
    <row r="24" spans="5:16" ht="15.75" thickBot="1" x14ac:dyDescent="0.3">
      <c r="E24" s="23" t="s">
        <v>25</v>
      </c>
      <c r="F24" s="8">
        <v>110</v>
      </c>
      <c r="G24" s="187">
        <v>0.98209999999999997</v>
      </c>
      <c r="K24" s="271"/>
      <c r="L24" s="271"/>
      <c r="M24" s="271"/>
      <c r="N24" s="286"/>
      <c r="O24" s="271"/>
      <c r="P24" s="271"/>
    </row>
    <row r="25" spans="5:16" ht="15.75" thickBot="1" x14ac:dyDescent="0.3">
      <c r="E25" s="18" t="s">
        <v>34</v>
      </c>
      <c r="F25" s="19">
        <v>2</v>
      </c>
      <c r="G25" s="189">
        <v>1.7899999999999999E-2</v>
      </c>
      <c r="K25" s="271"/>
      <c r="L25" s="271"/>
      <c r="M25" s="271"/>
      <c r="N25" s="275" t="s">
        <v>290</v>
      </c>
      <c r="O25" s="287">
        <v>464</v>
      </c>
      <c r="P25" s="280">
        <v>0.9667</v>
      </c>
    </row>
    <row r="26" spans="5:16" ht="15.75" thickBot="1" x14ac:dyDescent="0.3">
      <c r="K26" s="271"/>
      <c r="L26" s="271"/>
      <c r="M26" s="271"/>
      <c r="N26" s="277" t="s">
        <v>291</v>
      </c>
      <c r="O26" s="278">
        <v>16</v>
      </c>
      <c r="P26" s="284">
        <v>3.3300000000000003E-2</v>
      </c>
    </row>
    <row r="27" spans="5:16" x14ac:dyDescent="0.25">
      <c r="E27" s="29" t="s">
        <v>27</v>
      </c>
      <c r="K27" s="271"/>
      <c r="L27" s="271"/>
      <c r="M27" s="271"/>
      <c r="N27" s="285"/>
      <c r="O27" s="285"/>
      <c r="P27" s="285"/>
    </row>
    <row r="28" spans="5:16" ht="15.75" thickBot="1" x14ac:dyDescent="0.3">
      <c r="E28" s="27"/>
      <c r="K28" s="271"/>
      <c r="L28" s="271"/>
      <c r="M28" s="271"/>
      <c r="N28" s="271"/>
      <c r="O28" s="271"/>
      <c r="P28" s="271"/>
    </row>
    <row r="29" spans="5:16" ht="15.75" thickBot="1" x14ac:dyDescent="0.3">
      <c r="E29" s="23" t="s">
        <v>29</v>
      </c>
      <c r="F29" s="8">
        <v>34</v>
      </c>
      <c r="G29" s="187"/>
      <c r="K29" s="271"/>
      <c r="L29" s="271"/>
      <c r="M29" s="271"/>
      <c r="N29" s="274" t="s">
        <v>286</v>
      </c>
      <c r="O29" s="271"/>
      <c r="P29" s="271"/>
    </row>
    <row r="30" spans="5:16" ht="15.75" thickBot="1" x14ac:dyDescent="0.3">
      <c r="E30" s="18" t="s">
        <v>292</v>
      </c>
      <c r="F30" s="19">
        <v>22019</v>
      </c>
      <c r="G30" s="189"/>
      <c r="K30" s="271"/>
      <c r="L30" s="271"/>
      <c r="M30" s="271"/>
      <c r="N30" s="286"/>
      <c r="O30" s="271"/>
      <c r="P30" s="271"/>
    </row>
    <row r="31" spans="5:16" ht="15.75" thickBot="1" x14ac:dyDescent="0.3">
      <c r="K31" s="271"/>
      <c r="L31" s="271"/>
      <c r="M31" s="271"/>
      <c r="N31" s="275" t="s">
        <v>29</v>
      </c>
      <c r="O31" s="287">
        <v>153</v>
      </c>
      <c r="P31" s="288"/>
    </row>
    <row r="32" spans="5:16" ht="15.75" thickBot="1" x14ac:dyDescent="0.3">
      <c r="K32" s="271"/>
      <c r="L32" s="271"/>
      <c r="M32" s="271"/>
      <c r="N32" s="277" t="s">
        <v>28</v>
      </c>
      <c r="O32" s="281">
        <v>220209</v>
      </c>
      <c r="P32" s="289"/>
    </row>
    <row r="33" spans="2:11" ht="15.75" x14ac:dyDescent="0.25">
      <c r="B33" s="445" t="s">
        <v>32</v>
      </c>
      <c r="C33" s="445"/>
      <c r="D33" s="445"/>
      <c r="E33" s="445"/>
      <c r="K33" s="290"/>
    </row>
    <row r="34" spans="2:11" x14ac:dyDescent="0.25">
      <c r="B34" s="445" t="s">
        <v>33</v>
      </c>
      <c r="C34" s="445"/>
      <c r="D34" s="445"/>
      <c r="E34" s="445"/>
    </row>
  </sheetData>
  <mergeCells count="4">
    <mergeCell ref="B9:E9"/>
    <mergeCell ref="B33:E33"/>
    <mergeCell ref="B34:E34"/>
    <mergeCell ref="K9:P9"/>
  </mergeCells>
  <pageMargins left="0.7" right="0.7" top="0.75" bottom="0.75" header="0.3" footer="0.3"/>
  <pageSetup paperSize="9" scale="8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9:P51"/>
  <sheetViews>
    <sheetView topLeftCell="A7" workbookViewId="0">
      <selection activeCell="B43" sqref="B43"/>
    </sheetView>
  </sheetViews>
  <sheetFormatPr defaultColWidth="11.42578125" defaultRowHeight="15" x14ac:dyDescent="0.25"/>
  <cols>
    <col min="1" max="1" width="14.42578125" customWidth="1"/>
    <col min="2" max="2" width="14.7109375" customWidth="1"/>
    <col min="4" max="4" width="2.28515625" customWidth="1"/>
    <col min="5" max="5" width="38.5703125" customWidth="1"/>
    <col min="6" max="6" width="7.5703125" customWidth="1"/>
    <col min="7" max="7" width="8.5703125" style="159" customWidth="1"/>
    <col min="8" max="8" width="4.85546875" customWidth="1"/>
    <col min="11" max="11" width="17.7109375" customWidth="1"/>
    <col min="12" max="12" width="10" customWidth="1"/>
    <col min="13" max="13" width="3" customWidth="1"/>
    <col min="14" max="14" width="38" customWidth="1"/>
    <col min="15" max="15" width="7.85546875" customWidth="1"/>
    <col min="16" max="16" width="9.28515625" customWidth="1"/>
  </cols>
  <sheetData>
    <row r="9" spans="2:16" x14ac:dyDescent="0.25">
      <c r="B9" s="444" t="s">
        <v>252</v>
      </c>
      <c r="C9" s="444"/>
      <c r="D9" s="444"/>
      <c r="E9" s="444"/>
      <c r="K9" s="446" t="s">
        <v>287</v>
      </c>
      <c r="L9" s="446"/>
      <c r="M9" s="446"/>
      <c r="N9" s="446"/>
      <c r="O9" s="446"/>
      <c r="P9" s="446"/>
    </row>
    <row r="10" spans="2:16" ht="15.75" thickBot="1" x14ac:dyDescent="0.3">
      <c r="K10" s="271"/>
      <c r="L10" s="271"/>
      <c r="M10" s="271"/>
      <c r="N10" s="271"/>
      <c r="O10" s="271"/>
      <c r="P10" s="271"/>
    </row>
    <row r="11" spans="2:16" ht="15.75" thickBot="1" x14ac:dyDescent="0.3">
      <c r="K11" s="272"/>
      <c r="L11" s="273" t="s">
        <v>283</v>
      </c>
      <c r="M11" s="271"/>
      <c r="N11" s="274" t="s">
        <v>16</v>
      </c>
      <c r="O11" s="271"/>
      <c r="P11" s="271"/>
    </row>
    <row r="12" spans="2:16" ht="15.75" thickBot="1" x14ac:dyDescent="0.3">
      <c r="B12" s="31" t="s">
        <v>26</v>
      </c>
      <c r="C12" s="32">
        <v>840</v>
      </c>
      <c r="E12" s="28" t="s">
        <v>16</v>
      </c>
      <c r="K12" s="275" t="s">
        <v>288</v>
      </c>
      <c r="L12" s="276">
        <v>1094</v>
      </c>
      <c r="M12" s="271"/>
      <c r="N12" s="291"/>
      <c r="O12" s="293" t="s">
        <v>2</v>
      </c>
      <c r="P12" s="292" t="s">
        <v>284</v>
      </c>
    </row>
    <row r="13" spans="2:16" ht="15.75" thickBot="1" x14ac:dyDescent="0.3">
      <c r="B13" s="23"/>
      <c r="C13" s="30"/>
      <c r="E13" s="22"/>
      <c r="I13">
        <v>2022</v>
      </c>
      <c r="K13" s="277" t="s">
        <v>30</v>
      </c>
      <c r="L13" s="278">
        <v>831</v>
      </c>
      <c r="M13" s="271"/>
      <c r="N13" s="279" t="s">
        <v>17</v>
      </c>
      <c r="O13" s="283">
        <v>769</v>
      </c>
      <c r="P13" s="284">
        <v>0.27050000000000002</v>
      </c>
    </row>
    <row r="14" spans="2:16" ht="15.75" thickBot="1" x14ac:dyDescent="0.3">
      <c r="B14" s="15" t="s">
        <v>30</v>
      </c>
      <c r="C14" s="17">
        <v>353</v>
      </c>
      <c r="E14" s="23" t="s">
        <v>17</v>
      </c>
      <c r="F14" s="24">
        <v>357</v>
      </c>
      <c r="G14" s="187">
        <v>0.29680000000000001</v>
      </c>
      <c r="K14" s="277" t="s">
        <v>289</v>
      </c>
      <c r="L14" s="281">
        <v>3674</v>
      </c>
      <c r="M14" s="271"/>
      <c r="N14" s="282" t="s">
        <v>18</v>
      </c>
      <c r="O14" s="283">
        <v>365</v>
      </c>
      <c r="P14" s="284">
        <v>0.12839999999999999</v>
      </c>
    </row>
    <row r="15" spans="2:16" ht="15.75" thickBot="1" x14ac:dyDescent="0.3">
      <c r="B15" s="18" t="s">
        <v>31</v>
      </c>
      <c r="C15" s="21">
        <v>1556</v>
      </c>
      <c r="E15" s="15" t="s">
        <v>18</v>
      </c>
      <c r="F15" s="25">
        <v>222</v>
      </c>
      <c r="G15" s="188">
        <v>0.1845</v>
      </c>
      <c r="K15" s="271"/>
      <c r="L15" s="271"/>
      <c r="M15" s="271"/>
      <c r="N15" s="282" t="s">
        <v>19</v>
      </c>
      <c r="O15" s="283">
        <v>627</v>
      </c>
      <c r="P15" s="284">
        <v>0.2205</v>
      </c>
    </row>
    <row r="16" spans="2:16" ht="15.75" thickBot="1" x14ac:dyDescent="0.3">
      <c r="E16" s="15" t="s">
        <v>19</v>
      </c>
      <c r="F16" s="25">
        <v>219</v>
      </c>
      <c r="G16" s="188">
        <v>0.182</v>
      </c>
      <c r="K16" s="271"/>
      <c r="L16" s="271"/>
      <c r="M16" s="271"/>
      <c r="N16" s="282" t="s">
        <v>20</v>
      </c>
      <c r="O16" s="283">
        <v>412</v>
      </c>
      <c r="P16" s="284">
        <v>0.1449</v>
      </c>
    </row>
    <row r="17" spans="5:16" ht="15.75" thickBot="1" x14ac:dyDescent="0.3">
      <c r="E17" s="15" t="s">
        <v>20</v>
      </c>
      <c r="F17" s="25">
        <v>117</v>
      </c>
      <c r="G17" s="188">
        <v>9.7299999999999998E-2</v>
      </c>
      <c r="K17" s="271"/>
      <c r="L17" s="271"/>
      <c r="M17" s="271"/>
      <c r="N17" s="282" t="s">
        <v>21</v>
      </c>
      <c r="O17" s="283">
        <v>472</v>
      </c>
      <c r="P17" s="284">
        <v>0.16600000000000001</v>
      </c>
    </row>
    <row r="18" spans="5:16" ht="15.75" thickBot="1" x14ac:dyDescent="0.3">
      <c r="E18" s="15" t="s">
        <v>21</v>
      </c>
      <c r="F18" s="25">
        <v>151</v>
      </c>
      <c r="G18" s="188">
        <v>0.1255</v>
      </c>
      <c r="K18" s="271"/>
      <c r="L18" s="271"/>
      <c r="M18" s="271"/>
      <c r="N18" s="282" t="s">
        <v>22</v>
      </c>
      <c r="O18" s="283">
        <v>38</v>
      </c>
      <c r="P18" s="284">
        <v>1.34E-2</v>
      </c>
    </row>
    <row r="19" spans="5:16" ht="15.75" thickBot="1" x14ac:dyDescent="0.3">
      <c r="E19" s="15" t="s">
        <v>22</v>
      </c>
      <c r="F19" s="25">
        <v>38</v>
      </c>
      <c r="G19" s="188">
        <v>3.1600000000000003E-2</v>
      </c>
      <c r="K19" s="271"/>
      <c r="L19" s="271"/>
      <c r="M19" s="271"/>
      <c r="N19" s="282" t="s">
        <v>23</v>
      </c>
      <c r="O19" s="283">
        <v>113</v>
      </c>
      <c r="P19" s="284">
        <v>3.9699999999999999E-2</v>
      </c>
    </row>
    <row r="20" spans="5:16" ht="15.75" thickBot="1" x14ac:dyDescent="0.3">
      <c r="E20" s="18" t="s">
        <v>23</v>
      </c>
      <c r="F20" s="26">
        <v>99</v>
      </c>
      <c r="G20" s="189">
        <v>8.2299999999999998E-2</v>
      </c>
      <c r="K20" s="271"/>
      <c r="L20" s="271"/>
      <c r="M20" s="271"/>
      <c r="N20" s="282" t="s">
        <v>285</v>
      </c>
      <c r="O20" s="283">
        <v>47</v>
      </c>
      <c r="P20" s="284">
        <v>1.6500000000000001E-2</v>
      </c>
    </row>
    <row r="21" spans="5:16" ht="15.75" thickBot="1" x14ac:dyDescent="0.3">
      <c r="K21" s="271"/>
      <c r="L21" s="271"/>
      <c r="M21" s="271"/>
      <c r="N21" s="285"/>
      <c r="O21" s="271"/>
      <c r="P21" s="285"/>
    </row>
    <row r="22" spans="5:16" ht="15.75" thickBot="1" x14ac:dyDescent="0.3">
      <c r="E22" s="29" t="s">
        <v>24</v>
      </c>
      <c r="K22" s="271"/>
      <c r="L22" s="271"/>
      <c r="M22" s="271"/>
      <c r="N22" s="271"/>
      <c r="O22" s="271"/>
      <c r="P22" s="271"/>
    </row>
    <row r="23" spans="5:16" ht="15.75" thickBot="1" x14ac:dyDescent="0.3">
      <c r="E23" s="27"/>
      <c r="K23" s="271"/>
      <c r="L23" s="271"/>
      <c r="M23" s="271"/>
      <c r="N23" s="274" t="s">
        <v>24</v>
      </c>
      <c r="O23" s="271"/>
      <c r="P23" s="271"/>
    </row>
    <row r="24" spans="5:16" ht="15.75" thickBot="1" x14ac:dyDescent="0.3">
      <c r="E24" s="23" t="s">
        <v>25</v>
      </c>
      <c r="F24" s="8">
        <v>110</v>
      </c>
      <c r="G24" s="187">
        <v>0.98209999999999997</v>
      </c>
      <c r="I24">
        <v>464</v>
      </c>
      <c r="K24" s="271"/>
      <c r="L24" s="271"/>
      <c r="M24" s="271"/>
      <c r="N24" s="286"/>
      <c r="O24" s="271"/>
      <c r="P24" s="271"/>
    </row>
    <row r="25" spans="5:16" ht="15.75" thickBot="1" x14ac:dyDescent="0.3">
      <c r="E25" s="18" t="s">
        <v>34</v>
      </c>
      <c r="F25" s="19">
        <v>2</v>
      </c>
      <c r="G25" s="189">
        <v>1.7899999999999999E-2</v>
      </c>
      <c r="I25">
        <v>16</v>
      </c>
      <c r="K25" s="271"/>
      <c r="L25" s="271"/>
      <c r="M25" s="271"/>
      <c r="N25" s="275" t="s">
        <v>290</v>
      </c>
      <c r="O25" s="287">
        <v>464</v>
      </c>
      <c r="P25" s="280">
        <v>0.9667</v>
      </c>
    </row>
    <row r="26" spans="5:16" ht="15.75" thickBot="1" x14ac:dyDescent="0.3">
      <c r="K26" s="271"/>
      <c r="L26" s="271"/>
      <c r="M26" s="271"/>
      <c r="N26" s="277" t="s">
        <v>291</v>
      </c>
      <c r="O26" s="278">
        <v>16</v>
      </c>
      <c r="P26" s="284">
        <v>3.3300000000000003E-2</v>
      </c>
    </row>
    <row r="27" spans="5:16" x14ac:dyDescent="0.25">
      <c r="E27" s="29" t="s">
        <v>27</v>
      </c>
      <c r="K27" s="271"/>
      <c r="L27" s="271"/>
      <c r="M27" s="271"/>
      <c r="N27" s="285"/>
      <c r="O27" s="285"/>
      <c r="P27" s="285"/>
    </row>
    <row r="28" spans="5:16" ht="15.75" thickBot="1" x14ac:dyDescent="0.3">
      <c r="E28" s="27"/>
      <c r="K28" s="271"/>
      <c r="L28" s="271"/>
      <c r="M28" s="271"/>
      <c r="N28" s="271"/>
      <c r="O28" s="271"/>
      <c r="P28" s="271"/>
    </row>
    <row r="29" spans="5:16" ht="15.75" thickBot="1" x14ac:dyDescent="0.3">
      <c r="E29" s="23" t="s">
        <v>29</v>
      </c>
      <c r="F29" s="8">
        <v>34</v>
      </c>
      <c r="G29" s="187"/>
      <c r="I29">
        <v>153</v>
      </c>
      <c r="K29" s="271"/>
      <c r="L29" s="271"/>
      <c r="M29" s="271"/>
      <c r="N29" s="274" t="s">
        <v>286</v>
      </c>
      <c r="O29" s="271"/>
      <c r="P29" s="271"/>
    </row>
    <row r="30" spans="5:16" ht="15.75" thickBot="1" x14ac:dyDescent="0.3">
      <c r="E30" s="18" t="s">
        <v>292</v>
      </c>
      <c r="F30" s="19">
        <v>22019</v>
      </c>
      <c r="G30" s="189"/>
      <c r="K30" s="271"/>
      <c r="L30" s="271"/>
      <c r="M30" s="271"/>
      <c r="N30" s="286"/>
      <c r="O30" s="271"/>
      <c r="P30" s="271"/>
    </row>
    <row r="31" spans="5:16" ht="15.75" thickBot="1" x14ac:dyDescent="0.3">
      <c r="K31" s="271"/>
      <c r="L31" s="271"/>
      <c r="M31" s="271"/>
      <c r="N31" s="275" t="s">
        <v>29</v>
      </c>
      <c r="O31" s="287">
        <v>153</v>
      </c>
      <c r="P31" s="288"/>
    </row>
    <row r="32" spans="5:16" ht="15.75" thickBot="1" x14ac:dyDescent="0.3">
      <c r="K32" s="271"/>
      <c r="L32" s="271"/>
      <c r="M32" s="271"/>
      <c r="N32" s="277" t="s">
        <v>28</v>
      </c>
      <c r="O32" s="281">
        <v>220209</v>
      </c>
      <c r="P32" s="289"/>
    </row>
    <row r="33" spans="1:16" ht="15.75" x14ac:dyDescent="0.25">
      <c r="B33" s="445" t="s">
        <v>32</v>
      </c>
      <c r="C33" s="445"/>
      <c r="D33" s="445"/>
      <c r="E33" s="445"/>
      <c r="K33" s="290"/>
    </row>
    <row r="34" spans="1:16" ht="15.75" thickBot="1" x14ac:dyDescent="0.3">
      <c r="B34" s="445" t="s">
        <v>33</v>
      </c>
      <c r="C34" s="445"/>
      <c r="D34" s="445"/>
      <c r="E34" s="445"/>
    </row>
    <row r="35" spans="1:16" ht="15.75" thickBot="1" x14ac:dyDescent="0.3">
      <c r="K35" s="447" t="s">
        <v>287</v>
      </c>
      <c r="L35" s="448"/>
      <c r="M35" s="448"/>
      <c r="N35" s="448"/>
      <c r="O35" s="448"/>
      <c r="P35" s="449"/>
    </row>
    <row r="36" spans="1:16" ht="16.5" thickBot="1" x14ac:dyDescent="0.3">
      <c r="K36" s="342"/>
      <c r="L36" s="343"/>
      <c r="M36" s="271"/>
      <c r="N36" s="344" t="s">
        <v>16</v>
      </c>
      <c r="O36" s="271"/>
      <c r="P36" s="271"/>
    </row>
    <row r="37" spans="1:16" ht="15.75" thickBot="1" x14ac:dyDescent="0.3">
      <c r="K37" s="275" t="s">
        <v>288</v>
      </c>
      <c r="L37" s="276">
        <v>1094</v>
      </c>
      <c r="M37" s="271"/>
      <c r="N37" s="291"/>
      <c r="O37" s="293" t="s">
        <v>2</v>
      </c>
      <c r="P37" s="292" t="s">
        <v>284</v>
      </c>
    </row>
    <row r="38" spans="1:16" ht="15.75" thickBot="1" x14ac:dyDescent="0.3">
      <c r="K38" s="277" t="s">
        <v>30</v>
      </c>
      <c r="L38" s="278">
        <v>831</v>
      </c>
      <c r="M38" s="271"/>
      <c r="N38" s="279" t="s">
        <v>17</v>
      </c>
      <c r="O38" s="283">
        <v>769</v>
      </c>
      <c r="P38" s="284">
        <v>0.27050000000000002</v>
      </c>
    </row>
    <row r="39" spans="1:16" ht="15.75" thickBot="1" x14ac:dyDescent="0.3">
      <c r="B39" s="366">
        <v>2021</v>
      </c>
      <c r="C39" s="367">
        <v>2022</v>
      </c>
      <c r="K39" s="277" t="s">
        <v>289</v>
      </c>
      <c r="L39" s="281">
        <v>3674</v>
      </c>
      <c r="M39" s="271"/>
      <c r="N39" s="282" t="s">
        <v>18</v>
      </c>
      <c r="O39" s="283">
        <v>365</v>
      </c>
      <c r="P39" s="284">
        <v>0.12839999999999999</v>
      </c>
    </row>
    <row r="40" spans="1:16" ht="15.75" thickBot="1" x14ac:dyDescent="0.3">
      <c r="A40" s="364" t="s">
        <v>26</v>
      </c>
      <c r="B40" s="23">
        <v>840</v>
      </c>
      <c r="C40" s="30">
        <v>1094</v>
      </c>
      <c r="E40">
        <f>SUM(B40:D40)</f>
        <v>1934</v>
      </c>
      <c r="K40" s="271"/>
      <c r="L40" s="271"/>
      <c r="M40" s="271"/>
      <c r="N40" s="282" t="s">
        <v>19</v>
      </c>
      <c r="O40" s="283">
        <v>627</v>
      </c>
      <c r="P40" s="284">
        <v>0.2205</v>
      </c>
    </row>
    <row r="41" spans="1:16" ht="15.75" thickBot="1" x14ac:dyDescent="0.3">
      <c r="A41" s="365" t="s">
        <v>24</v>
      </c>
      <c r="B41" s="18">
        <v>110</v>
      </c>
      <c r="C41" s="21">
        <v>464</v>
      </c>
      <c r="E41">
        <f>SUM(B41:D41)</f>
        <v>574</v>
      </c>
      <c r="K41" s="271"/>
      <c r="L41" s="271"/>
      <c r="M41" s="271"/>
      <c r="N41" s="282" t="s">
        <v>20</v>
      </c>
      <c r="O41" s="283">
        <v>412</v>
      </c>
      <c r="P41" s="284">
        <v>0.1449</v>
      </c>
    </row>
    <row r="42" spans="1:16" ht="15.75" thickBot="1" x14ac:dyDescent="0.3">
      <c r="K42" s="271"/>
      <c r="L42" s="271"/>
      <c r="M42" s="271"/>
      <c r="N42" s="282" t="s">
        <v>21</v>
      </c>
      <c r="O42" s="283">
        <v>472</v>
      </c>
      <c r="P42" s="284">
        <v>0.16600000000000001</v>
      </c>
    </row>
    <row r="43" spans="1:16" ht="15.75" thickBot="1" x14ac:dyDescent="0.3">
      <c r="K43" s="271"/>
      <c r="L43" s="271"/>
      <c r="M43" s="271"/>
      <c r="N43" s="282" t="s">
        <v>22</v>
      </c>
      <c r="O43" s="283">
        <v>38</v>
      </c>
      <c r="P43" s="284">
        <v>1.34E-2</v>
      </c>
    </row>
    <row r="44" spans="1:16" ht="15.75" thickBot="1" x14ac:dyDescent="0.3">
      <c r="K44" s="271"/>
      <c r="L44" s="271"/>
      <c r="M44" s="271"/>
      <c r="N44" s="282" t="s">
        <v>23</v>
      </c>
      <c r="O44" s="283">
        <v>113</v>
      </c>
      <c r="P44" s="284">
        <v>3.9699999999999999E-2</v>
      </c>
    </row>
    <row r="45" spans="1:16" ht="15.75" thickBot="1" x14ac:dyDescent="0.3">
      <c r="K45" s="271"/>
      <c r="L45" s="271"/>
      <c r="M45" s="271"/>
      <c r="N45" s="282" t="s">
        <v>285</v>
      </c>
      <c r="O45" s="283">
        <v>47</v>
      </c>
      <c r="P45" s="284">
        <v>1.6500000000000001E-2</v>
      </c>
    </row>
    <row r="46" spans="1:16" ht="16.5" thickBot="1" x14ac:dyDescent="0.3">
      <c r="K46" s="271"/>
      <c r="L46" s="271"/>
      <c r="M46" s="271"/>
      <c r="N46" s="341" t="s">
        <v>24</v>
      </c>
      <c r="O46" s="271"/>
      <c r="P46" s="271"/>
    </row>
    <row r="47" spans="1:16" ht="15.75" thickBot="1" x14ac:dyDescent="0.3">
      <c r="K47" s="271"/>
      <c r="L47" s="271"/>
      <c r="M47" s="271"/>
      <c r="N47" s="275" t="s">
        <v>290</v>
      </c>
      <c r="O47" s="287">
        <v>464</v>
      </c>
      <c r="P47" s="280">
        <v>0.9667</v>
      </c>
    </row>
    <row r="48" spans="1:16" ht="15.75" thickBot="1" x14ac:dyDescent="0.3">
      <c r="K48" s="271"/>
      <c r="L48" s="271"/>
      <c r="M48" s="271"/>
      <c r="N48" s="277" t="s">
        <v>291</v>
      </c>
      <c r="O48" s="278">
        <v>16</v>
      </c>
      <c r="P48" s="284">
        <v>3.3300000000000003E-2</v>
      </c>
    </row>
    <row r="49" spans="11:16" ht="16.5" thickBot="1" x14ac:dyDescent="0.3">
      <c r="K49" s="271"/>
      <c r="L49" s="271"/>
      <c r="M49" s="271"/>
      <c r="N49" s="341" t="s">
        <v>286</v>
      </c>
      <c r="O49" s="271"/>
      <c r="P49" s="271"/>
    </row>
    <row r="50" spans="11:16" ht="15.75" thickBot="1" x14ac:dyDescent="0.3">
      <c r="K50" s="271"/>
      <c r="L50" s="271"/>
      <c r="M50" s="271"/>
      <c r="N50" s="275" t="s">
        <v>29</v>
      </c>
      <c r="O50" s="287">
        <v>153</v>
      </c>
      <c r="P50" s="288"/>
    </row>
    <row r="51" spans="11:16" ht="15.75" thickBot="1" x14ac:dyDescent="0.3">
      <c r="K51" s="271"/>
      <c r="L51" s="271"/>
      <c r="M51" s="271"/>
      <c r="N51" s="277" t="s">
        <v>28</v>
      </c>
      <c r="O51" s="281">
        <v>220209</v>
      </c>
      <c r="P51" s="289"/>
    </row>
  </sheetData>
  <mergeCells count="5">
    <mergeCell ref="B9:E9"/>
    <mergeCell ref="K9:P9"/>
    <mergeCell ref="B33:E33"/>
    <mergeCell ref="B34:E34"/>
    <mergeCell ref="K35:P3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T36"/>
  <sheetViews>
    <sheetView topLeftCell="A13" workbookViewId="0">
      <selection activeCell="B20" sqref="B20"/>
    </sheetView>
  </sheetViews>
  <sheetFormatPr defaultColWidth="11.42578125" defaultRowHeight="15" x14ac:dyDescent="0.25"/>
  <cols>
    <col min="4" max="4" width="16.140625" customWidth="1"/>
    <col min="5" max="5" width="13.5703125" customWidth="1"/>
    <col min="6" max="6" width="12.85546875" customWidth="1"/>
    <col min="7" max="7" width="16.28515625" customWidth="1"/>
    <col min="11" max="11" width="15.28515625" customWidth="1"/>
  </cols>
  <sheetData>
    <row r="3" spans="3:20" ht="15.75" thickBot="1" x14ac:dyDescent="0.3">
      <c r="G3" s="141" t="s">
        <v>333</v>
      </c>
    </row>
    <row r="4" spans="3:20" ht="15.75" thickBot="1" x14ac:dyDescent="0.3">
      <c r="D4" s="216" t="s">
        <v>268</v>
      </c>
      <c r="E4" s="217" t="s">
        <v>269</v>
      </c>
      <c r="F4" s="217" t="s">
        <v>270</v>
      </c>
      <c r="G4" s="217" t="s">
        <v>271</v>
      </c>
      <c r="H4" s="218" t="s">
        <v>272</v>
      </c>
      <c r="K4" t="s">
        <v>273</v>
      </c>
      <c r="N4" s="320"/>
      <c r="O4" s="194"/>
      <c r="P4" s="194"/>
      <c r="Q4" s="194"/>
      <c r="R4" s="194"/>
      <c r="S4" s="321"/>
    </row>
    <row r="5" spans="3:20" ht="30.75" thickBot="1" x14ac:dyDescent="0.3">
      <c r="D5" s="35"/>
      <c r="E5" s="35"/>
      <c r="F5" s="35"/>
      <c r="G5" s="35"/>
      <c r="H5" s="35"/>
      <c r="N5" s="314"/>
      <c r="O5" s="380" t="s">
        <v>86</v>
      </c>
      <c r="P5" s="381" t="s">
        <v>223</v>
      </c>
      <c r="Q5" s="381" t="s">
        <v>224</v>
      </c>
      <c r="R5" s="381" t="s">
        <v>225</v>
      </c>
      <c r="S5" s="382" t="s">
        <v>328</v>
      </c>
    </row>
    <row r="6" spans="3:20" ht="15.75" thickBot="1" x14ac:dyDescent="0.3">
      <c r="C6" s="203" t="s">
        <v>138</v>
      </c>
      <c r="D6" s="23">
        <v>477</v>
      </c>
      <c r="E6" s="8">
        <v>571</v>
      </c>
      <c r="F6" s="8">
        <f>486-368</f>
        <v>118</v>
      </c>
      <c r="G6" s="8">
        <v>15</v>
      </c>
      <c r="H6" s="30">
        <f>SUM(D6:G6)</f>
        <v>1181</v>
      </c>
      <c r="K6">
        <v>368</v>
      </c>
      <c r="N6" s="314"/>
      <c r="O6" s="383">
        <v>2018</v>
      </c>
      <c r="P6" s="378">
        <v>11419</v>
      </c>
      <c r="Q6" s="379"/>
      <c r="R6" s="378">
        <v>938</v>
      </c>
      <c r="S6" s="384">
        <v>119</v>
      </c>
    </row>
    <row r="7" spans="3:20" ht="15.75" thickBot="1" x14ac:dyDescent="0.3">
      <c r="C7" s="202" t="s">
        <v>139</v>
      </c>
      <c r="D7" s="15">
        <v>494</v>
      </c>
      <c r="E7" s="12">
        <f>346+457</f>
        <v>803</v>
      </c>
      <c r="F7" s="12">
        <f>274+250-351</f>
        <v>173</v>
      </c>
      <c r="G7" s="12">
        <v>20</v>
      </c>
      <c r="H7" s="17">
        <f t="shared" ref="H7:H17" si="0">SUM(D7:G7)</f>
        <v>1490</v>
      </c>
      <c r="K7">
        <v>351</v>
      </c>
      <c r="N7" s="314"/>
      <c r="O7" s="383">
        <v>2019</v>
      </c>
      <c r="P7" s="378">
        <v>11076</v>
      </c>
      <c r="Q7" s="378">
        <v>159</v>
      </c>
      <c r="R7" s="378">
        <v>1267</v>
      </c>
      <c r="S7" s="384">
        <v>133</v>
      </c>
    </row>
    <row r="8" spans="3:20" ht="15.75" thickBot="1" x14ac:dyDescent="0.3">
      <c r="C8" s="202" t="s">
        <v>161</v>
      </c>
      <c r="D8" s="15">
        <f>215+329</f>
        <v>544</v>
      </c>
      <c r="E8" s="12">
        <f>305+474</f>
        <v>779</v>
      </c>
      <c r="F8" s="12">
        <f>498+471-440-301</f>
        <v>228</v>
      </c>
      <c r="G8" s="12">
        <v>32</v>
      </c>
      <c r="H8" s="17">
        <f t="shared" si="0"/>
        <v>1583</v>
      </c>
      <c r="K8">
        <f>440+301</f>
        <v>741</v>
      </c>
      <c r="N8" s="314"/>
      <c r="O8" s="383">
        <v>2020</v>
      </c>
      <c r="P8" s="378">
        <v>5263</v>
      </c>
      <c r="Q8" s="378">
        <v>1564</v>
      </c>
      <c r="R8" s="378">
        <v>7664</v>
      </c>
      <c r="S8" s="384">
        <v>104</v>
      </c>
    </row>
    <row r="9" spans="3:20" ht="15.75" thickBot="1" x14ac:dyDescent="0.3">
      <c r="C9" s="202" t="s">
        <v>140</v>
      </c>
      <c r="D9" s="15">
        <f>235+277</f>
        <v>512</v>
      </c>
      <c r="E9" s="12">
        <f>313+392</f>
        <v>705</v>
      </c>
      <c r="F9" s="12">
        <f>361+178-383</f>
        <v>156</v>
      </c>
      <c r="G9" s="12">
        <v>20</v>
      </c>
      <c r="H9" s="17">
        <f t="shared" si="0"/>
        <v>1393</v>
      </c>
      <c r="K9">
        <v>383</v>
      </c>
      <c r="N9" s="314"/>
      <c r="O9" s="383">
        <v>2021</v>
      </c>
      <c r="P9" s="378">
        <v>7100</v>
      </c>
      <c r="Q9" s="378">
        <v>1940</v>
      </c>
      <c r="R9" s="378">
        <v>8656</v>
      </c>
      <c r="S9" s="384">
        <v>260</v>
      </c>
    </row>
    <row r="10" spans="3:20" ht="15.75" thickBot="1" x14ac:dyDescent="0.3">
      <c r="C10" s="202" t="s">
        <v>162</v>
      </c>
      <c r="D10" s="15">
        <f>464+335</f>
        <v>799</v>
      </c>
      <c r="E10" s="12">
        <f>367+340+260</f>
        <v>967</v>
      </c>
      <c r="F10" s="12">
        <f>423+277-355-147</f>
        <v>198</v>
      </c>
      <c r="G10" s="12">
        <v>25</v>
      </c>
      <c r="H10" s="17">
        <f t="shared" si="0"/>
        <v>1989</v>
      </c>
      <c r="K10">
        <f>355+147</f>
        <v>502</v>
      </c>
      <c r="N10" s="314"/>
      <c r="O10" s="383">
        <v>2022</v>
      </c>
      <c r="P10" s="378">
        <v>6610</v>
      </c>
      <c r="Q10" s="378">
        <v>2339</v>
      </c>
      <c r="R10" s="378">
        <v>8893</v>
      </c>
      <c r="S10" s="384">
        <v>175</v>
      </c>
      <c r="T10" t="s">
        <v>332</v>
      </c>
    </row>
    <row r="11" spans="3:20" x14ac:dyDescent="0.25">
      <c r="C11" s="202" t="s">
        <v>141</v>
      </c>
      <c r="D11" s="15">
        <f>347+231</f>
        <v>578</v>
      </c>
      <c r="E11" s="12">
        <f>456+262</f>
        <v>718</v>
      </c>
      <c r="F11" s="12">
        <f>409+363-310-305</f>
        <v>157</v>
      </c>
      <c r="G11" s="12">
        <v>20</v>
      </c>
      <c r="H11" s="17">
        <f t="shared" si="0"/>
        <v>1473</v>
      </c>
      <c r="K11">
        <f>310+305</f>
        <v>615</v>
      </c>
      <c r="N11" s="314"/>
      <c r="O11" s="391">
        <v>2023</v>
      </c>
      <c r="P11" s="392">
        <v>633</v>
      </c>
      <c r="Q11" s="392">
        <v>411</v>
      </c>
      <c r="R11" s="392">
        <v>1335</v>
      </c>
      <c r="S11" s="393">
        <v>13</v>
      </c>
    </row>
    <row r="12" spans="3:20" x14ac:dyDescent="0.25">
      <c r="C12" s="202" t="s">
        <v>142</v>
      </c>
      <c r="D12" s="15">
        <f>349+308</f>
        <v>657</v>
      </c>
      <c r="E12" s="12">
        <f>470+393</f>
        <v>863</v>
      </c>
      <c r="F12" s="12">
        <f>402+237-485</f>
        <v>154</v>
      </c>
      <c r="G12" s="12">
        <v>54</v>
      </c>
      <c r="H12" s="17">
        <f t="shared" si="0"/>
        <v>1728</v>
      </c>
      <c r="K12">
        <v>485</v>
      </c>
      <c r="N12" s="314"/>
      <c r="O12" s="196"/>
      <c r="P12" s="197"/>
      <c r="Q12" s="197"/>
      <c r="R12" s="197"/>
      <c r="S12" s="315"/>
    </row>
    <row r="13" spans="3:20" x14ac:dyDescent="0.25">
      <c r="C13" s="202" t="s">
        <v>143</v>
      </c>
      <c r="D13" s="15">
        <v>442</v>
      </c>
      <c r="E13" s="12">
        <v>413</v>
      </c>
      <c r="F13" s="12">
        <f>469-371</f>
        <v>98</v>
      </c>
      <c r="G13" s="12">
        <v>5</v>
      </c>
      <c r="H13" s="17">
        <f t="shared" si="0"/>
        <v>958</v>
      </c>
      <c r="K13">
        <v>371</v>
      </c>
      <c r="N13" s="314"/>
      <c r="O13" s="196"/>
      <c r="P13" s="197"/>
      <c r="Q13" s="197"/>
      <c r="R13" s="197"/>
      <c r="S13" s="315"/>
    </row>
    <row r="14" spans="3:20" x14ac:dyDescent="0.25">
      <c r="C14" s="202" t="s">
        <v>274</v>
      </c>
      <c r="D14" s="15">
        <f>292+307</f>
        <v>599</v>
      </c>
      <c r="E14" s="12">
        <f>379+409</f>
        <v>788</v>
      </c>
      <c r="F14" s="12">
        <f>343+387-452-116</f>
        <v>162</v>
      </c>
      <c r="G14" s="12">
        <v>20</v>
      </c>
      <c r="H14" s="17">
        <f t="shared" si="0"/>
        <v>1569</v>
      </c>
      <c r="K14">
        <f>452+116</f>
        <v>568</v>
      </c>
      <c r="N14" s="314"/>
      <c r="O14" s="196"/>
      <c r="P14" s="197"/>
      <c r="Q14" s="197"/>
      <c r="R14" s="197"/>
      <c r="S14" s="315"/>
    </row>
    <row r="15" spans="3:20" x14ac:dyDescent="0.25">
      <c r="C15" s="202" t="s">
        <v>144</v>
      </c>
      <c r="D15" s="15">
        <f>322+261</f>
        <v>583</v>
      </c>
      <c r="E15" s="12">
        <f>434+450</f>
        <v>884</v>
      </c>
      <c r="F15" s="12">
        <f>424+328-490</f>
        <v>262</v>
      </c>
      <c r="G15" s="12">
        <v>31</v>
      </c>
      <c r="H15" s="17">
        <f t="shared" si="0"/>
        <v>1760</v>
      </c>
      <c r="K15">
        <v>490</v>
      </c>
      <c r="N15" s="314"/>
      <c r="O15" s="196"/>
      <c r="P15" s="197"/>
      <c r="Q15" s="197"/>
      <c r="R15" s="197"/>
      <c r="S15" s="315"/>
    </row>
    <row r="16" spans="3:20" x14ac:dyDescent="0.25">
      <c r="C16" s="202" t="s">
        <v>145</v>
      </c>
      <c r="D16" s="15">
        <f>273+237</f>
        <v>510</v>
      </c>
      <c r="E16" s="12">
        <f>441+378</f>
        <v>819</v>
      </c>
      <c r="F16" s="12">
        <f>270+275+332+301-341-408-117</f>
        <v>312</v>
      </c>
      <c r="G16" s="12">
        <v>24</v>
      </c>
      <c r="H16" s="17">
        <f t="shared" si="0"/>
        <v>1665</v>
      </c>
      <c r="K16">
        <f>341+408+117</f>
        <v>866</v>
      </c>
      <c r="N16" s="314"/>
      <c r="O16" s="196"/>
      <c r="P16" s="197"/>
      <c r="Q16" s="197"/>
      <c r="R16" s="197"/>
      <c r="S16" s="315"/>
    </row>
    <row r="17" spans="2:15" ht="15.75" thickBot="1" x14ac:dyDescent="0.3">
      <c r="C17" s="219" t="s">
        <v>146</v>
      </c>
      <c r="D17" s="18">
        <v>415</v>
      </c>
      <c r="E17" s="19">
        <v>583</v>
      </c>
      <c r="F17" s="19">
        <v>321</v>
      </c>
      <c r="G17" s="19">
        <v>17</v>
      </c>
      <c r="H17" s="21">
        <f t="shared" si="0"/>
        <v>1336</v>
      </c>
      <c r="K17">
        <v>1229</v>
      </c>
      <c r="L17" t="s">
        <v>275</v>
      </c>
    </row>
    <row r="18" spans="2:15" ht="15.75" thickBot="1" x14ac:dyDescent="0.3">
      <c r="C18" s="399" t="s">
        <v>329</v>
      </c>
      <c r="D18" s="35">
        <v>175</v>
      </c>
      <c r="E18" s="35"/>
      <c r="F18" s="35"/>
      <c r="G18" s="35"/>
      <c r="H18" s="35"/>
    </row>
    <row r="19" spans="2:15" ht="15.75" thickBot="1" x14ac:dyDescent="0.3">
      <c r="C19" s="93" t="s">
        <v>272</v>
      </c>
      <c r="D19" s="68">
        <f>SUM(D6:D18)</f>
        <v>6785</v>
      </c>
      <c r="E19" s="101">
        <f t="shared" ref="E19:H19" si="1">SUM(E6:E18)</f>
        <v>8893</v>
      </c>
      <c r="F19" s="101">
        <f t="shared" si="1"/>
        <v>2339</v>
      </c>
      <c r="G19" s="101">
        <f t="shared" si="1"/>
        <v>283</v>
      </c>
      <c r="H19" s="96">
        <f t="shared" si="1"/>
        <v>18125</v>
      </c>
      <c r="K19">
        <f>SUM(K6:K18)</f>
        <v>6969</v>
      </c>
    </row>
    <row r="20" spans="2:15" x14ac:dyDescent="0.25">
      <c r="B20" s="141" t="s">
        <v>330</v>
      </c>
      <c r="D20" s="141">
        <f>D19+G19</f>
        <v>7068</v>
      </c>
    </row>
    <row r="27" spans="2:15" x14ac:dyDescent="0.25">
      <c r="O27">
        <v>127</v>
      </c>
    </row>
    <row r="28" spans="2:15" x14ac:dyDescent="0.25">
      <c r="O28">
        <v>22</v>
      </c>
    </row>
    <row r="29" spans="2:15" x14ac:dyDescent="0.25">
      <c r="O29">
        <v>41</v>
      </c>
    </row>
    <row r="30" spans="2:15" x14ac:dyDescent="0.25">
      <c r="O30">
        <v>3</v>
      </c>
    </row>
    <row r="31" spans="2:15" x14ac:dyDescent="0.25">
      <c r="O31">
        <v>40</v>
      </c>
    </row>
    <row r="32" spans="2:15" x14ac:dyDescent="0.25">
      <c r="O32">
        <v>6</v>
      </c>
    </row>
    <row r="33" spans="15:15" x14ac:dyDescent="0.25">
      <c r="O33">
        <v>51</v>
      </c>
    </row>
    <row r="34" spans="15:15" x14ac:dyDescent="0.25">
      <c r="O34">
        <v>2</v>
      </c>
    </row>
    <row r="35" spans="15:15" x14ac:dyDescent="0.25">
      <c r="O35">
        <v>4</v>
      </c>
    </row>
    <row r="36" spans="15:15" x14ac:dyDescent="0.25">
      <c r="O36">
        <f>SUM(O27:O35)</f>
        <v>296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20"/>
  <sheetViews>
    <sheetView topLeftCell="A13" workbookViewId="0">
      <selection activeCell="P26" sqref="P26"/>
    </sheetView>
  </sheetViews>
  <sheetFormatPr defaultColWidth="11.42578125" defaultRowHeight="15" x14ac:dyDescent="0.25"/>
  <cols>
    <col min="1" max="1" width="20.5703125" customWidth="1"/>
  </cols>
  <sheetData>
    <row r="3" spans="1:15" x14ac:dyDescent="0.25">
      <c r="A3" s="1" t="s">
        <v>0</v>
      </c>
    </row>
    <row r="4" spans="1:15" x14ac:dyDescent="0.25">
      <c r="A4" s="2" t="s">
        <v>1</v>
      </c>
      <c r="B4" s="2">
        <v>8</v>
      </c>
      <c r="C4" s="2">
        <v>9</v>
      </c>
      <c r="D4" s="2">
        <v>10</v>
      </c>
      <c r="E4" s="2">
        <v>11</v>
      </c>
      <c r="F4" s="2">
        <v>12</v>
      </c>
      <c r="G4" s="2">
        <v>13</v>
      </c>
      <c r="H4" s="2">
        <v>14</v>
      </c>
      <c r="I4" s="2">
        <v>15</v>
      </c>
      <c r="J4" s="2">
        <v>16</v>
      </c>
      <c r="K4" s="2">
        <v>17</v>
      </c>
      <c r="L4" s="2">
        <v>18</v>
      </c>
      <c r="M4" s="2">
        <v>19</v>
      </c>
      <c r="N4" s="2">
        <v>20</v>
      </c>
      <c r="O4" s="2" t="s">
        <v>2</v>
      </c>
    </row>
    <row r="5" spans="1:1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A6" t="s">
        <v>254</v>
      </c>
      <c r="B6" s="5">
        <v>989</v>
      </c>
      <c r="C6" s="5">
        <v>714</v>
      </c>
      <c r="D6" s="5">
        <v>1176</v>
      </c>
      <c r="E6" s="5">
        <v>1147</v>
      </c>
      <c r="F6" s="5">
        <v>1112</v>
      </c>
      <c r="G6" s="5">
        <v>652</v>
      </c>
      <c r="H6" s="5"/>
      <c r="I6" s="5">
        <v>8</v>
      </c>
      <c r="J6" s="5">
        <v>234</v>
      </c>
      <c r="K6" s="5">
        <v>190</v>
      </c>
      <c r="L6" s="5">
        <v>100</v>
      </c>
      <c r="M6" s="5"/>
      <c r="N6" s="5"/>
      <c r="O6" s="5">
        <v>6322</v>
      </c>
    </row>
    <row r="7" spans="1:15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t="s">
        <v>255</v>
      </c>
      <c r="B8" s="5">
        <v>486</v>
      </c>
      <c r="C8" s="5">
        <v>1358</v>
      </c>
      <c r="D8" s="5">
        <v>1519</v>
      </c>
      <c r="E8" s="5">
        <v>1843</v>
      </c>
      <c r="F8" s="5">
        <v>1673</v>
      </c>
      <c r="G8" s="5">
        <v>1067</v>
      </c>
      <c r="H8" s="5"/>
      <c r="I8" s="5"/>
      <c r="J8" s="5">
        <v>181</v>
      </c>
      <c r="K8" s="5">
        <v>202</v>
      </c>
      <c r="L8" s="5">
        <v>169</v>
      </c>
      <c r="M8" s="5"/>
      <c r="N8" s="5"/>
      <c r="O8" s="5">
        <v>8498</v>
      </c>
    </row>
    <row r="9" spans="1:15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t="s">
        <v>256</v>
      </c>
      <c r="B10" s="5">
        <v>142</v>
      </c>
      <c r="C10" s="5">
        <v>172</v>
      </c>
      <c r="D10" s="5">
        <v>233</v>
      </c>
      <c r="E10" s="5">
        <v>378</v>
      </c>
      <c r="F10" s="5">
        <v>398</v>
      </c>
      <c r="G10" s="5">
        <v>252</v>
      </c>
      <c r="H10" s="5"/>
      <c r="I10" s="5"/>
      <c r="J10" s="5">
        <v>40</v>
      </c>
      <c r="K10" s="5">
        <v>50</v>
      </c>
      <c r="L10" s="5">
        <v>34</v>
      </c>
      <c r="M10" s="5"/>
      <c r="N10" s="5"/>
      <c r="O10" s="5">
        <v>1699</v>
      </c>
    </row>
    <row r="13" spans="1:15" x14ac:dyDescent="0.25">
      <c r="A13" s="1" t="s">
        <v>8</v>
      </c>
    </row>
    <row r="14" spans="1:15" x14ac:dyDescent="0.25">
      <c r="A14" s="2" t="s">
        <v>1</v>
      </c>
      <c r="B14" s="2">
        <v>8</v>
      </c>
      <c r="C14" s="2">
        <v>9</v>
      </c>
      <c r="D14" s="2">
        <v>10</v>
      </c>
      <c r="E14" s="2">
        <v>11</v>
      </c>
      <c r="F14" s="2">
        <v>12</v>
      </c>
      <c r="G14" s="2">
        <v>13</v>
      </c>
      <c r="H14" s="2">
        <v>14</v>
      </c>
      <c r="I14" s="2">
        <v>15</v>
      </c>
      <c r="J14" s="2">
        <v>16</v>
      </c>
      <c r="K14" s="2">
        <v>17</v>
      </c>
      <c r="L14" s="2">
        <v>18</v>
      </c>
      <c r="M14" s="2">
        <v>19</v>
      </c>
      <c r="N14" s="2">
        <v>20</v>
      </c>
      <c r="O14" s="2" t="s">
        <v>2</v>
      </c>
    </row>
    <row r="16" spans="1:15" x14ac:dyDescent="0.25">
      <c r="A16" t="s">
        <v>257</v>
      </c>
      <c r="B16" s="5">
        <v>1749</v>
      </c>
      <c r="C16" s="5">
        <v>1964</v>
      </c>
      <c r="D16" s="5">
        <v>2322</v>
      </c>
      <c r="E16" s="5">
        <v>2803</v>
      </c>
      <c r="F16" s="5">
        <v>2534</v>
      </c>
      <c r="G16" s="5">
        <v>1953</v>
      </c>
      <c r="H16" s="5">
        <v>85</v>
      </c>
      <c r="I16" s="5">
        <v>9</v>
      </c>
      <c r="J16" s="5">
        <v>458</v>
      </c>
      <c r="K16" s="5">
        <v>495</v>
      </c>
      <c r="L16" s="5">
        <v>415</v>
      </c>
      <c r="M16" s="5">
        <v>7</v>
      </c>
      <c r="N16" s="5"/>
      <c r="O16" s="5">
        <v>14794</v>
      </c>
    </row>
    <row r="17" spans="1:1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25">
      <c r="A18" t="s">
        <v>258</v>
      </c>
      <c r="B18" s="5">
        <v>636</v>
      </c>
      <c r="C18" s="5">
        <v>1755</v>
      </c>
      <c r="D18" s="5">
        <v>1928</v>
      </c>
      <c r="E18" s="5">
        <v>2421</v>
      </c>
      <c r="F18" s="5">
        <v>2136</v>
      </c>
      <c r="G18" s="5">
        <v>1416</v>
      </c>
      <c r="H18" s="5">
        <v>17</v>
      </c>
      <c r="I18" s="5"/>
      <c r="J18" s="5">
        <v>263</v>
      </c>
      <c r="K18" s="5">
        <v>258</v>
      </c>
      <c r="L18" s="5">
        <v>237</v>
      </c>
      <c r="M18" s="5">
        <v>2</v>
      </c>
      <c r="N18" s="5"/>
      <c r="O18" s="5">
        <v>11069</v>
      </c>
    </row>
    <row r="19" spans="1:15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25">
      <c r="A20" t="s">
        <v>259</v>
      </c>
      <c r="B20" s="5">
        <v>225</v>
      </c>
      <c r="C20" s="5">
        <v>375</v>
      </c>
      <c r="D20" s="5">
        <v>398</v>
      </c>
      <c r="E20" s="5">
        <v>667</v>
      </c>
      <c r="F20" s="5">
        <v>803</v>
      </c>
      <c r="G20" s="5">
        <v>663</v>
      </c>
      <c r="H20" s="5">
        <v>48</v>
      </c>
      <c r="I20" s="5"/>
      <c r="J20" s="5">
        <v>70</v>
      </c>
      <c r="K20" s="5">
        <v>71</v>
      </c>
      <c r="L20" s="5">
        <v>88</v>
      </c>
      <c r="M20" s="5">
        <v>4</v>
      </c>
      <c r="N20" s="5"/>
      <c r="O20" s="5">
        <v>3412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S52"/>
  <sheetViews>
    <sheetView topLeftCell="A40" workbookViewId="0">
      <selection activeCell="O27" sqref="O27:O36"/>
    </sheetView>
  </sheetViews>
  <sheetFormatPr defaultColWidth="11.42578125" defaultRowHeight="15" x14ac:dyDescent="0.25"/>
  <cols>
    <col min="4" max="4" width="16.140625" customWidth="1"/>
    <col min="5" max="5" width="13.5703125" customWidth="1"/>
    <col min="6" max="6" width="12.85546875" customWidth="1"/>
    <col min="7" max="7" width="16.28515625" customWidth="1"/>
    <col min="11" max="11" width="15.28515625" customWidth="1"/>
  </cols>
  <sheetData>
    <row r="3" spans="3:19" ht="15.75" thickBot="1" x14ac:dyDescent="0.3">
      <c r="G3" s="141" t="s">
        <v>333</v>
      </c>
    </row>
    <row r="4" spans="3:19" ht="15.75" thickBot="1" x14ac:dyDescent="0.3">
      <c r="D4" s="216" t="s">
        <v>268</v>
      </c>
      <c r="E4" s="217" t="s">
        <v>269</v>
      </c>
      <c r="F4" s="217" t="s">
        <v>270</v>
      </c>
      <c r="G4" s="217" t="s">
        <v>271</v>
      </c>
      <c r="H4" s="218" t="s">
        <v>272</v>
      </c>
      <c r="K4" t="s">
        <v>273</v>
      </c>
      <c r="N4" s="320"/>
      <c r="O4" s="194"/>
      <c r="P4" s="194"/>
      <c r="Q4" s="194"/>
      <c r="R4" s="194"/>
      <c r="S4" s="321"/>
    </row>
    <row r="5" spans="3:19" ht="15.75" thickBot="1" x14ac:dyDescent="0.3">
      <c r="D5" s="35"/>
      <c r="E5" s="35"/>
      <c r="F5" s="35"/>
      <c r="G5" s="35"/>
      <c r="H5" s="35"/>
      <c r="N5" s="314"/>
      <c r="O5" s="196"/>
      <c r="P5" s="197"/>
      <c r="Q5" s="197"/>
      <c r="R5" s="197"/>
      <c r="S5" s="315"/>
    </row>
    <row r="6" spans="3:19" x14ac:dyDescent="0.25">
      <c r="C6" s="203" t="s">
        <v>138</v>
      </c>
      <c r="D6" s="23">
        <v>477</v>
      </c>
      <c r="E6" s="8">
        <v>571</v>
      </c>
      <c r="F6" s="8">
        <f>486-368</f>
        <v>118</v>
      </c>
      <c r="G6" s="8">
        <v>15</v>
      </c>
      <c r="H6" s="30">
        <f>SUM(D6:G6)</f>
        <v>1181</v>
      </c>
      <c r="K6">
        <v>368</v>
      </c>
      <c r="N6" s="314"/>
      <c r="O6" s="196"/>
      <c r="P6" s="197"/>
      <c r="Q6" s="197"/>
      <c r="R6" s="197"/>
      <c r="S6" s="315"/>
    </row>
    <row r="7" spans="3:19" x14ac:dyDescent="0.25">
      <c r="C7" s="202" t="s">
        <v>139</v>
      </c>
      <c r="D7" s="15">
        <v>494</v>
      </c>
      <c r="E7" s="12">
        <f>346+457</f>
        <v>803</v>
      </c>
      <c r="F7" s="12">
        <f>274+250-351</f>
        <v>173</v>
      </c>
      <c r="G7" s="12">
        <v>20</v>
      </c>
      <c r="H7" s="17">
        <f t="shared" ref="H7:H17" si="0">SUM(D7:G7)</f>
        <v>1490</v>
      </c>
      <c r="K7">
        <v>351</v>
      </c>
      <c r="N7" s="314"/>
      <c r="O7" s="196"/>
      <c r="P7" s="197"/>
      <c r="Q7" s="197"/>
      <c r="R7" s="197"/>
      <c r="S7" s="315"/>
    </row>
    <row r="8" spans="3:19" x14ac:dyDescent="0.25">
      <c r="C8" s="202" t="s">
        <v>161</v>
      </c>
      <c r="D8" s="15">
        <f>215+329</f>
        <v>544</v>
      </c>
      <c r="E8" s="12">
        <f>305+474</f>
        <v>779</v>
      </c>
      <c r="F8" s="12">
        <f>498+471-440-301</f>
        <v>228</v>
      </c>
      <c r="G8" s="12">
        <v>32</v>
      </c>
      <c r="H8" s="17">
        <f t="shared" si="0"/>
        <v>1583</v>
      </c>
      <c r="K8">
        <f>440+301</f>
        <v>741</v>
      </c>
      <c r="N8" s="314"/>
      <c r="O8" s="196"/>
      <c r="P8" s="197"/>
      <c r="Q8" s="197"/>
      <c r="R8" s="197"/>
      <c r="S8" s="315"/>
    </row>
    <row r="9" spans="3:19" x14ac:dyDescent="0.25">
      <c r="C9" s="202" t="s">
        <v>140</v>
      </c>
      <c r="D9" s="15">
        <f>235+277</f>
        <v>512</v>
      </c>
      <c r="E9" s="12">
        <f>313+392</f>
        <v>705</v>
      </c>
      <c r="F9" s="12">
        <f>361+178-383</f>
        <v>156</v>
      </c>
      <c r="G9" s="12">
        <v>20</v>
      </c>
      <c r="H9" s="17">
        <f t="shared" si="0"/>
        <v>1393</v>
      </c>
      <c r="K9">
        <v>383</v>
      </c>
      <c r="N9" s="314"/>
      <c r="O9" s="196"/>
      <c r="P9" s="197"/>
      <c r="Q9" s="197"/>
      <c r="R9" s="197"/>
      <c r="S9" s="315"/>
    </row>
    <row r="10" spans="3:19" x14ac:dyDescent="0.25">
      <c r="C10" s="202" t="s">
        <v>162</v>
      </c>
      <c r="D10" s="15">
        <f>464+335</f>
        <v>799</v>
      </c>
      <c r="E10" s="12">
        <f>367+340+260</f>
        <v>967</v>
      </c>
      <c r="F10" s="12">
        <f>423+277-355-147</f>
        <v>198</v>
      </c>
      <c r="G10" s="12">
        <v>25</v>
      </c>
      <c r="H10" s="17">
        <f t="shared" si="0"/>
        <v>1989</v>
      </c>
      <c r="K10">
        <f>355+147</f>
        <v>502</v>
      </c>
      <c r="N10" s="314"/>
      <c r="O10" s="196"/>
      <c r="P10" s="197"/>
      <c r="Q10" s="197"/>
      <c r="R10" s="197"/>
      <c r="S10" s="315"/>
    </row>
    <row r="11" spans="3:19" x14ac:dyDescent="0.25">
      <c r="C11" s="202" t="s">
        <v>141</v>
      </c>
      <c r="D11" s="15">
        <f>347+231</f>
        <v>578</v>
      </c>
      <c r="E11" s="12">
        <f>456+262</f>
        <v>718</v>
      </c>
      <c r="F11" s="12">
        <f>409+363-310-305</f>
        <v>157</v>
      </c>
      <c r="G11" s="12">
        <v>20</v>
      </c>
      <c r="H11" s="17">
        <f t="shared" si="0"/>
        <v>1473</v>
      </c>
      <c r="K11">
        <f>310+305</f>
        <v>615</v>
      </c>
      <c r="N11" s="314"/>
      <c r="O11" s="196"/>
      <c r="P11" s="197"/>
      <c r="Q11" s="197"/>
      <c r="R11" s="197"/>
      <c r="S11" s="315"/>
    </row>
    <row r="12" spans="3:19" x14ac:dyDescent="0.25">
      <c r="C12" s="202" t="s">
        <v>142</v>
      </c>
      <c r="D12" s="15">
        <f>349+308</f>
        <v>657</v>
      </c>
      <c r="E12" s="12">
        <f>470+393</f>
        <v>863</v>
      </c>
      <c r="F12" s="12">
        <f>402+237-485</f>
        <v>154</v>
      </c>
      <c r="G12" s="12">
        <v>54</v>
      </c>
      <c r="H12" s="17">
        <f t="shared" si="0"/>
        <v>1728</v>
      </c>
      <c r="K12">
        <v>485</v>
      </c>
      <c r="N12" s="314"/>
      <c r="O12" s="196"/>
      <c r="P12" s="197"/>
      <c r="Q12" s="197"/>
      <c r="R12" s="197"/>
      <c r="S12" s="315"/>
    </row>
    <row r="13" spans="3:19" x14ac:dyDescent="0.25">
      <c r="C13" s="202" t="s">
        <v>143</v>
      </c>
      <c r="D13" s="15">
        <v>442</v>
      </c>
      <c r="E13" s="12">
        <v>413</v>
      </c>
      <c r="F13" s="12">
        <f>469-371</f>
        <v>98</v>
      </c>
      <c r="G13" s="12">
        <v>5</v>
      </c>
      <c r="H13" s="17">
        <f t="shared" si="0"/>
        <v>958</v>
      </c>
      <c r="K13">
        <v>371</v>
      </c>
      <c r="N13" s="314"/>
      <c r="O13" s="196"/>
      <c r="P13" s="197"/>
      <c r="Q13" s="197"/>
      <c r="R13" s="197"/>
      <c r="S13" s="315"/>
    </row>
    <row r="14" spans="3:19" x14ac:dyDescent="0.25">
      <c r="C14" s="202" t="s">
        <v>274</v>
      </c>
      <c r="D14" s="15">
        <f>292+307</f>
        <v>599</v>
      </c>
      <c r="E14" s="12">
        <f>379+409</f>
        <v>788</v>
      </c>
      <c r="F14" s="12">
        <f>343+387-452-116</f>
        <v>162</v>
      </c>
      <c r="G14" s="12">
        <v>20</v>
      </c>
      <c r="H14" s="17">
        <f t="shared" si="0"/>
        <v>1569</v>
      </c>
      <c r="K14">
        <f>452+116</f>
        <v>568</v>
      </c>
      <c r="N14" s="314"/>
      <c r="O14" s="196"/>
      <c r="P14" s="197"/>
      <c r="Q14" s="197"/>
      <c r="R14" s="197"/>
      <c r="S14" s="315"/>
    </row>
    <row r="15" spans="3:19" x14ac:dyDescent="0.25">
      <c r="C15" s="202" t="s">
        <v>144</v>
      </c>
      <c r="D15" s="15">
        <f>322+261</f>
        <v>583</v>
      </c>
      <c r="E15" s="12">
        <f>434+450</f>
        <v>884</v>
      </c>
      <c r="F15" s="12">
        <f>424+328-490</f>
        <v>262</v>
      </c>
      <c r="G15" s="12">
        <v>31</v>
      </c>
      <c r="H15" s="17">
        <f t="shared" si="0"/>
        <v>1760</v>
      </c>
      <c r="K15">
        <v>490</v>
      </c>
      <c r="N15" s="314"/>
      <c r="O15" s="196"/>
      <c r="P15" s="197"/>
      <c r="Q15" s="197"/>
      <c r="R15" s="197"/>
      <c r="S15" s="315"/>
    </row>
    <row r="16" spans="3:19" x14ac:dyDescent="0.25">
      <c r="C16" s="202" t="s">
        <v>145</v>
      </c>
      <c r="D16" s="15">
        <f>273+237</f>
        <v>510</v>
      </c>
      <c r="E16" s="12">
        <f>441+378</f>
        <v>819</v>
      </c>
      <c r="F16" s="12">
        <f>270+275+332+301-341-408-117</f>
        <v>312</v>
      </c>
      <c r="G16" s="12">
        <v>24</v>
      </c>
      <c r="H16" s="17">
        <f t="shared" si="0"/>
        <v>1665</v>
      </c>
      <c r="K16">
        <f>341+408+117</f>
        <v>866</v>
      </c>
      <c r="N16" s="314"/>
      <c r="O16" s="196"/>
      <c r="P16" s="197"/>
      <c r="Q16" s="197"/>
      <c r="R16" s="197"/>
      <c r="S16" s="315"/>
    </row>
    <row r="17" spans="2:12" ht="15.75" thickBot="1" x14ac:dyDescent="0.3">
      <c r="C17" s="219" t="s">
        <v>146</v>
      </c>
      <c r="D17" s="18">
        <v>415</v>
      </c>
      <c r="E17" s="19">
        <v>583</v>
      </c>
      <c r="F17" s="19">
        <v>321</v>
      </c>
      <c r="G17" s="19">
        <v>17</v>
      </c>
      <c r="H17" s="21">
        <f t="shared" si="0"/>
        <v>1336</v>
      </c>
      <c r="K17">
        <v>1229</v>
      </c>
      <c r="L17" t="s">
        <v>275</v>
      </c>
    </row>
    <row r="18" spans="2:12" ht="15.75" thickBot="1" x14ac:dyDescent="0.3">
      <c r="C18" s="399" t="s">
        <v>329</v>
      </c>
      <c r="D18" s="35">
        <v>175</v>
      </c>
      <c r="E18" s="35"/>
      <c r="F18" s="35"/>
      <c r="G18" s="35"/>
      <c r="H18" s="35"/>
    </row>
    <row r="19" spans="2:12" ht="15.75" thickBot="1" x14ac:dyDescent="0.3">
      <c r="C19" s="93" t="s">
        <v>272</v>
      </c>
      <c r="D19" s="68">
        <f>SUM(D6:D18)</f>
        <v>6785</v>
      </c>
      <c r="E19" s="101">
        <f t="shared" ref="E19:H19" si="1">SUM(E6:E18)</f>
        <v>8893</v>
      </c>
      <c r="F19" s="101">
        <f t="shared" si="1"/>
        <v>2339</v>
      </c>
      <c r="G19" s="101">
        <f t="shared" si="1"/>
        <v>283</v>
      </c>
      <c r="H19" s="96">
        <f t="shared" si="1"/>
        <v>18125</v>
      </c>
      <c r="K19">
        <f>SUM(K6:K18)</f>
        <v>6969</v>
      </c>
    </row>
    <row r="20" spans="2:12" x14ac:dyDescent="0.25">
      <c r="B20" s="141" t="s">
        <v>330</v>
      </c>
      <c r="D20" s="141">
        <f>D19+G19</f>
        <v>7068</v>
      </c>
    </row>
    <row r="46" spans="4:8" ht="30.75" thickBot="1" x14ac:dyDescent="0.3">
      <c r="D46" s="380" t="s">
        <v>86</v>
      </c>
      <c r="E46" s="381" t="s">
        <v>223</v>
      </c>
      <c r="F46" s="381" t="s">
        <v>224</v>
      </c>
      <c r="G46" s="381" t="s">
        <v>225</v>
      </c>
      <c r="H46" s="382" t="s">
        <v>328</v>
      </c>
    </row>
    <row r="47" spans="4:8" ht="15.75" thickBot="1" x14ac:dyDescent="0.3">
      <c r="D47" s="383">
        <v>2018</v>
      </c>
      <c r="E47" s="378">
        <v>11419</v>
      </c>
      <c r="F47" s="379"/>
      <c r="G47" s="378">
        <v>938</v>
      </c>
      <c r="H47" s="384">
        <v>119</v>
      </c>
    </row>
    <row r="48" spans="4:8" ht="15.75" thickBot="1" x14ac:dyDescent="0.3">
      <c r="D48" s="383">
        <v>2019</v>
      </c>
      <c r="E48" s="378">
        <v>11076</v>
      </c>
      <c r="F48" s="378">
        <v>159</v>
      </c>
      <c r="G48" s="378">
        <v>1267</v>
      </c>
      <c r="H48" s="384">
        <v>133</v>
      </c>
    </row>
    <row r="49" spans="4:8" ht="15.75" thickBot="1" x14ac:dyDescent="0.3">
      <c r="D49" s="383">
        <v>2020</v>
      </c>
      <c r="E49" s="378">
        <v>5263</v>
      </c>
      <c r="F49" s="378">
        <v>1564</v>
      </c>
      <c r="G49" s="378">
        <v>7664</v>
      </c>
      <c r="H49" s="384">
        <v>104</v>
      </c>
    </row>
    <row r="50" spans="4:8" ht="15.75" thickBot="1" x14ac:dyDescent="0.3">
      <c r="D50" s="383">
        <v>2021</v>
      </c>
      <c r="E50" s="378">
        <v>7100</v>
      </c>
      <c r="F50" s="378">
        <v>1940</v>
      </c>
      <c r="G50" s="378">
        <v>8656</v>
      </c>
      <c r="H50" s="384">
        <v>260</v>
      </c>
    </row>
    <row r="51" spans="4:8" ht="15.75" thickBot="1" x14ac:dyDescent="0.3">
      <c r="D51" s="383">
        <v>2022</v>
      </c>
      <c r="E51" s="378">
        <v>7068</v>
      </c>
      <c r="F51" s="378">
        <v>2339</v>
      </c>
      <c r="G51" s="378">
        <v>8893</v>
      </c>
      <c r="H51" s="384">
        <v>175</v>
      </c>
    </row>
    <row r="52" spans="4:8" x14ac:dyDescent="0.25">
      <c r="D52" s="385">
        <v>2023</v>
      </c>
      <c r="E52" s="386">
        <v>633</v>
      </c>
      <c r="F52" s="386">
        <v>411</v>
      </c>
      <c r="G52" s="386">
        <v>1335</v>
      </c>
      <c r="H52" s="387">
        <v>13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C3:S36"/>
  <sheetViews>
    <sheetView workbookViewId="0">
      <selection activeCell="O19" sqref="O19"/>
    </sheetView>
  </sheetViews>
  <sheetFormatPr defaultColWidth="11.42578125" defaultRowHeight="15" x14ac:dyDescent="0.25"/>
  <cols>
    <col min="4" max="4" width="16.140625" hidden="1" customWidth="1"/>
    <col min="5" max="5" width="13.5703125" customWidth="1"/>
    <col min="6" max="6" width="12.85546875" customWidth="1"/>
    <col min="7" max="7" width="16.28515625" customWidth="1"/>
    <col min="11" max="11" width="15.28515625" customWidth="1"/>
  </cols>
  <sheetData>
    <row r="3" spans="3:19" ht="15.75" thickBot="1" x14ac:dyDescent="0.3">
      <c r="G3" s="141" t="s">
        <v>299</v>
      </c>
    </row>
    <row r="4" spans="3:19" ht="30.75" thickBot="1" x14ac:dyDescent="0.3">
      <c r="D4" s="216" t="s">
        <v>268</v>
      </c>
      <c r="E4" s="217" t="s">
        <v>269</v>
      </c>
      <c r="F4" s="217" t="s">
        <v>270</v>
      </c>
      <c r="G4" s="217" t="s">
        <v>271</v>
      </c>
      <c r="H4" s="218" t="s">
        <v>272</v>
      </c>
      <c r="K4" t="s">
        <v>273</v>
      </c>
      <c r="N4" s="320"/>
      <c r="O4" s="380" t="s">
        <v>86</v>
      </c>
      <c r="P4" s="381" t="s">
        <v>223</v>
      </c>
      <c r="Q4" s="381" t="s">
        <v>224</v>
      </c>
      <c r="R4" s="381" t="s">
        <v>225</v>
      </c>
      <c r="S4" s="382" t="s">
        <v>328</v>
      </c>
    </row>
    <row r="5" spans="3:19" ht="15.75" thickBot="1" x14ac:dyDescent="0.3">
      <c r="D5" s="35"/>
      <c r="E5" s="35"/>
      <c r="F5" s="35"/>
      <c r="G5" s="35"/>
      <c r="H5" s="35"/>
      <c r="N5" s="314"/>
      <c r="O5" s="383">
        <v>2018</v>
      </c>
      <c r="P5" s="378">
        <v>11419</v>
      </c>
      <c r="Q5" s="379"/>
      <c r="R5" s="378">
        <v>938</v>
      </c>
      <c r="S5" s="384">
        <v>119</v>
      </c>
    </row>
    <row r="6" spans="3:19" ht="15.75" thickBot="1" x14ac:dyDescent="0.3">
      <c r="C6" s="203" t="s">
        <v>138</v>
      </c>
      <c r="D6" s="23">
        <v>477</v>
      </c>
      <c r="E6" s="8">
        <v>571</v>
      </c>
      <c r="F6" s="8">
        <f>486-368</f>
        <v>118</v>
      </c>
      <c r="G6" s="8">
        <v>15</v>
      </c>
      <c r="H6" s="30">
        <f>SUM(E6:F6)</f>
        <v>689</v>
      </c>
      <c r="K6">
        <v>368</v>
      </c>
      <c r="N6" s="314"/>
      <c r="O6" s="383">
        <v>2019</v>
      </c>
      <c r="P6" s="378">
        <v>11076</v>
      </c>
      <c r="Q6" s="378">
        <v>159</v>
      </c>
      <c r="R6" s="378">
        <v>1267</v>
      </c>
      <c r="S6" s="384">
        <v>133</v>
      </c>
    </row>
    <row r="7" spans="3:19" ht="15.75" thickBot="1" x14ac:dyDescent="0.3">
      <c r="C7" s="202" t="s">
        <v>139</v>
      </c>
      <c r="D7" s="15">
        <v>494</v>
      </c>
      <c r="E7" s="12">
        <f>346+457</f>
        <v>803</v>
      </c>
      <c r="F7" s="12">
        <f>274+250-351</f>
        <v>173</v>
      </c>
      <c r="G7" s="12">
        <v>20</v>
      </c>
      <c r="H7" s="30">
        <f t="shared" ref="H7:H17" si="0">SUM(E7:F7)</f>
        <v>976</v>
      </c>
      <c r="K7">
        <v>351</v>
      </c>
      <c r="N7" s="314"/>
      <c r="O7" s="383">
        <v>2020</v>
      </c>
      <c r="P7" s="378">
        <v>5263</v>
      </c>
      <c r="Q7" s="378">
        <v>1564</v>
      </c>
      <c r="R7" s="378">
        <v>7664</v>
      </c>
      <c r="S7" s="384">
        <v>104</v>
      </c>
    </row>
    <row r="8" spans="3:19" ht="15.75" thickBot="1" x14ac:dyDescent="0.3">
      <c r="C8" s="202" t="s">
        <v>161</v>
      </c>
      <c r="D8" s="15">
        <f>215+329</f>
        <v>544</v>
      </c>
      <c r="E8" s="12">
        <f>305+474</f>
        <v>779</v>
      </c>
      <c r="F8" s="12">
        <f>498+471-440-301</f>
        <v>228</v>
      </c>
      <c r="G8" s="12">
        <v>32</v>
      </c>
      <c r="H8" s="30">
        <f t="shared" si="0"/>
        <v>1007</v>
      </c>
      <c r="K8">
        <f>440+301</f>
        <v>741</v>
      </c>
      <c r="N8" s="314"/>
      <c r="O8" s="383">
        <v>2021</v>
      </c>
      <c r="P8" s="378">
        <v>7100</v>
      </c>
      <c r="Q8" s="378">
        <v>1940</v>
      </c>
      <c r="R8" s="378">
        <v>8656</v>
      </c>
      <c r="S8" s="384">
        <v>260</v>
      </c>
    </row>
    <row r="9" spans="3:19" ht="15.75" thickBot="1" x14ac:dyDescent="0.3">
      <c r="C9" s="202" t="s">
        <v>140</v>
      </c>
      <c r="D9" s="15">
        <f>235+277</f>
        <v>512</v>
      </c>
      <c r="E9" s="12">
        <f>313+392</f>
        <v>705</v>
      </c>
      <c r="F9" s="12">
        <f>361+178-383</f>
        <v>156</v>
      </c>
      <c r="G9" s="12">
        <v>20</v>
      </c>
      <c r="H9" s="30">
        <f t="shared" si="0"/>
        <v>861</v>
      </c>
      <c r="K9">
        <v>383</v>
      </c>
      <c r="N9" s="314"/>
      <c r="O9" s="383">
        <v>2022</v>
      </c>
      <c r="P9" s="378">
        <v>6610</v>
      </c>
      <c r="Q9" s="378">
        <v>2339</v>
      </c>
      <c r="R9" s="378">
        <v>8893</v>
      </c>
      <c r="S9" s="384">
        <v>175</v>
      </c>
    </row>
    <row r="10" spans="3:19" ht="15.75" thickBot="1" x14ac:dyDescent="0.3">
      <c r="C10" s="202" t="s">
        <v>162</v>
      </c>
      <c r="D10" s="15">
        <f>464+335</f>
        <v>799</v>
      </c>
      <c r="E10" s="12">
        <f>367+340+260</f>
        <v>967</v>
      </c>
      <c r="F10" s="12">
        <f>423+277-355-147</f>
        <v>198</v>
      </c>
      <c r="G10" s="12">
        <v>25</v>
      </c>
      <c r="H10" s="30">
        <f t="shared" si="0"/>
        <v>1165</v>
      </c>
      <c r="K10">
        <f>355+147</f>
        <v>502</v>
      </c>
      <c r="N10" s="314"/>
      <c r="O10" s="385">
        <v>2023</v>
      </c>
      <c r="P10" s="386">
        <v>633</v>
      </c>
      <c r="Q10" s="386">
        <v>411</v>
      </c>
      <c r="R10" s="386">
        <v>1335</v>
      </c>
      <c r="S10" s="387">
        <v>13</v>
      </c>
    </row>
    <row r="11" spans="3:19" ht="15.75" thickBot="1" x14ac:dyDescent="0.3">
      <c r="C11" s="202" t="s">
        <v>141</v>
      </c>
      <c r="D11" s="15">
        <f>347+231</f>
        <v>578</v>
      </c>
      <c r="E11" s="12">
        <f>456+262</f>
        <v>718</v>
      </c>
      <c r="F11" s="12">
        <f>409+363-310-305</f>
        <v>157</v>
      </c>
      <c r="G11" s="12">
        <v>20</v>
      </c>
      <c r="H11" s="30">
        <f t="shared" si="0"/>
        <v>875</v>
      </c>
      <c r="K11">
        <f>310+305</f>
        <v>615</v>
      </c>
      <c r="N11" s="314"/>
      <c r="O11" s="196"/>
      <c r="P11" s="197"/>
      <c r="Q11" s="197"/>
      <c r="R11" s="197"/>
      <c r="S11" s="315"/>
    </row>
    <row r="12" spans="3:19" ht="15.75" thickBot="1" x14ac:dyDescent="0.3">
      <c r="C12" s="202" t="s">
        <v>142</v>
      </c>
      <c r="D12" s="15">
        <f>349+308</f>
        <v>657</v>
      </c>
      <c r="E12" s="12">
        <f>470+393</f>
        <v>863</v>
      </c>
      <c r="F12" s="12">
        <f>402+237-485</f>
        <v>154</v>
      </c>
      <c r="G12" s="12">
        <v>54</v>
      </c>
      <c r="H12" s="30">
        <f t="shared" si="0"/>
        <v>1017</v>
      </c>
      <c r="K12">
        <v>485</v>
      </c>
      <c r="N12" s="314"/>
      <c r="O12" s="196"/>
      <c r="P12" s="197"/>
      <c r="Q12" s="197"/>
      <c r="R12" s="197"/>
      <c r="S12" s="315"/>
    </row>
    <row r="13" spans="3:19" ht="15.75" thickBot="1" x14ac:dyDescent="0.3">
      <c r="C13" s="202" t="s">
        <v>143</v>
      </c>
      <c r="D13" s="15">
        <v>442</v>
      </c>
      <c r="E13" s="12">
        <v>413</v>
      </c>
      <c r="F13" s="12">
        <f>469-371</f>
        <v>98</v>
      </c>
      <c r="G13" s="12">
        <v>5</v>
      </c>
      <c r="H13" s="30">
        <f t="shared" si="0"/>
        <v>511</v>
      </c>
      <c r="K13">
        <v>371</v>
      </c>
      <c r="N13" s="314"/>
      <c r="O13" s="196"/>
      <c r="P13" s="197"/>
      <c r="Q13" s="197"/>
      <c r="R13" s="197"/>
      <c r="S13" s="315"/>
    </row>
    <row r="14" spans="3:19" ht="15.75" thickBot="1" x14ac:dyDescent="0.3">
      <c r="C14" s="202" t="s">
        <v>274</v>
      </c>
      <c r="D14" s="15">
        <f>292+307</f>
        <v>599</v>
      </c>
      <c r="E14" s="12">
        <f>379+409</f>
        <v>788</v>
      </c>
      <c r="F14" s="12">
        <f>343+387-452-116</f>
        <v>162</v>
      </c>
      <c r="G14" s="12">
        <v>20</v>
      </c>
      <c r="H14" s="30">
        <f t="shared" si="0"/>
        <v>950</v>
      </c>
      <c r="K14">
        <f>452+116</f>
        <v>568</v>
      </c>
      <c r="N14" s="314"/>
      <c r="O14" s="196"/>
      <c r="P14" s="197"/>
      <c r="Q14" s="197"/>
      <c r="R14" s="197"/>
      <c r="S14" s="315"/>
    </row>
    <row r="15" spans="3:19" ht="15.75" thickBot="1" x14ac:dyDescent="0.3">
      <c r="C15" s="202" t="s">
        <v>144</v>
      </c>
      <c r="D15" s="15">
        <f>322+261</f>
        <v>583</v>
      </c>
      <c r="E15" s="12">
        <f>434+450</f>
        <v>884</v>
      </c>
      <c r="F15" s="12">
        <f>424+328-490</f>
        <v>262</v>
      </c>
      <c r="G15" s="12">
        <v>31</v>
      </c>
      <c r="H15" s="30">
        <f t="shared" si="0"/>
        <v>1146</v>
      </c>
      <c r="K15">
        <v>490</v>
      </c>
      <c r="N15" s="314"/>
      <c r="O15" s="196"/>
      <c r="P15" s="197"/>
      <c r="Q15" s="197"/>
      <c r="R15" s="197"/>
      <c r="S15" s="315"/>
    </row>
    <row r="16" spans="3:19" ht="15.75" thickBot="1" x14ac:dyDescent="0.3">
      <c r="C16" s="202" t="s">
        <v>145</v>
      </c>
      <c r="D16" s="15">
        <f>273+237</f>
        <v>510</v>
      </c>
      <c r="E16" s="12">
        <f>441+378</f>
        <v>819</v>
      </c>
      <c r="F16" s="12">
        <f>270+275+332+301-341-408-117</f>
        <v>312</v>
      </c>
      <c r="G16" s="12">
        <v>24</v>
      </c>
      <c r="H16" s="30">
        <f t="shared" si="0"/>
        <v>1131</v>
      </c>
      <c r="K16">
        <f>341+408+117</f>
        <v>866</v>
      </c>
      <c r="N16" s="314"/>
      <c r="O16" s="196"/>
      <c r="P16" s="197"/>
      <c r="Q16" s="197"/>
      <c r="R16" s="197"/>
      <c r="S16" s="315"/>
    </row>
    <row r="17" spans="3:15" ht="15.75" thickBot="1" x14ac:dyDescent="0.3">
      <c r="C17" s="219" t="s">
        <v>146</v>
      </c>
      <c r="D17" s="18">
        <v>415</v>
      </c>
      <c r="E17" s="19">
        <v>583</v>
      </c>
      <c r="F17" s="19">
        <v>321</v>
      </c>
      <c r="G17" s="19">
        <v>17</v>
      </c>
      <c r="H17" s="30">
        <f t="shared" si="0"/>
        <v>904</v>
      </c>
      <c r="K17">
        <v>1229</v>
      </c>
      <c r="L17" t="s">
        <v>275</v>
      </c>
    </row>
    <row r="18" spans="3:15" ht="15.75" thickBot="1" x14ac:dyDescent="0.3">
      <c r="D18" s="35"/>
      <c r="E18" s="35"/>
      <c r="F18" s="35"/>
      <c r="G18" s="35"/>
      <c r="H18" s="35"/>
    </row>
    <row r="19" spans="3:15" ht="15.75" thickBot="1" x14ac:dyDescent="0.3">
      <c r="C19" s="93" t="s">
        <v>272</v>
      </c>
      <c r="D19" s="68">
        <f>SUM(D6:D18)</f>
        <v>6610</v>
      </c>
      <c r="E19" s="101">
        <f t="shared" ref="E19:F19" si="1">SUM(E6:E18)</f>
        <v>8893</v>
      </c>
      <c r="F19" s="101">
        <f t="shared" si="1"/>
        <v>2339</v>
      </c>
      <c r="G19" s="322">
        <f>SUM(G6:G17)</f>
        <v>283</v>
      </c>
      <c r="H19" s="96">
        <f>SUM(F19+E19)</f>
        <v>11232</v>
      </c>
      <c r="K19">
        <f>SUM(K6:K18)</f>
        <v>6969</v>
      </c>
    </row>
    <row r="27" spans="3:15" x14ac:dyDescent="0.25">
      <c r="O27">
        <v>127</v>
      </c>
    </row>
    <row r="28" spans="3:15" x14ac:dyDescent="0.25">
      <c r="O28">
        <v>22</v>
      </c>
    </row>
    <row r="29" spans="3:15" x14ac:dyDescent="0.25">
      <c r="O29">
        <v>41</v>
      </c>
    </row>
    <row r="30" spans="3:15" x14ac:dyDescent="0.25">
      <c r="O30">
        <v>3</v>
      </c>
    </row>
    <row r="31" spans="3:15" x14ac:dyDescent="0.25">
      <c r="O31">
        <v>40</v>
      </c>
    </row>
    <row r="32" spans="3:15" x14ac:dyDescent="0.25">
      <c r="O32">
        <v>6</v>
      </c>
    </row>
    <row r="33" spans="15:15" x14ac:dyDescent="0.25">
      <c r="O33">
        <v>51</v>
      </c>
    </row>
    <row r="34" spans="15:15" x14ac:dyDescent="0.25">
      <c r="O34">
        <v>2</v>
      </c>
    </row>
    <row r="35" spans="15:15" x14ac:dyDescent="0.25">
      <c r="O35">
        <v>4</v>
      </c>
    </row>
    <row r="36" spans="15:15" x14ac:dyDescent="0.25">
      <c r="O36">
        <f>SUM(O27:O35)</f>
        <v>296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1:V65"/>
  <sheetViews>
    <sheetView topLeftCell="A13" workbookViewId="0">
      <selection activeCell="I51" sqref="I51"/>
    </sheetView>
  </sheetViews>
  <sheetFormatPr defaultColWidth="11.42578125" defaultRowHeight="15" x14ac:dyDescent="0.25"/>
  <cols>
    <col min="5" max="5" width="17" customWidth="1"/>
    <col min="12" max="12" width="2.7109375" customWidth="1"/>
  </cols>
  <sheetData>
    <row r="21" spans="2:22" ht="15.75" thickBot="1" x14ac:dyDescent="0.3">
      <c r="Q21" t="s">
        <v>314</v>
      </c>
    </row>
    <row r="22" spans="2:22" ht="15.75" thickBot="1" x14ac:dyDescent="0.3">
      <c r="Q22" s="356"/>
      <c r="R22" s="362">
        <v>2021</v>
      </c>
      <c r="S22" s="363">
        <v>2022</v>
      </c>
    </row>
    <row r="23" spans="2:22" ht="15.75" thickBot="1" x14ac:dyDescent="0.3">
      <c r="B23" s="307" t="s">
        <v>86</v>
      </c>
      <c r="C23" s="308" t="s">
        <v>222</v>
      </c>
      <c r="D23" s="308" t="s">
        <v>223</v>
      </c>
      <c r="E23" s="308" t="s">
        <v>224</v>
      </c>
      <c r="F23" s="308" t="s">
        <v>225</v>
      </c>
      <c r="G23" s="309" t="s">
        <v>2</v>
      </c>
      <c r="Q23" s="357" t="s">
        <v>158</v>
      </c>
      <c r="R23" s="355">
        <v>499</v>
      </c>
      <c r="S23" s="358">
        <v>477</v>
      </c>
    </row>
    <row r="24" spans="2:22" ht="15.75" thickBot="1" x14ac:dyDescent="0.3">
      <c r="B24" s="310">
        <v>22</v>
      </c>
      <c r="C24" s="311">
        <v>1</v>
      </c>
      <c r="D24" s="312">
        <v>477</v>
      </c>
      <c r="E24" s="312">
        <v>118</v>
      </c>
      <c r="F24" s="312">
        <v>571</v>
      </c>
      <c r="G24" s="313">
        <v>1166</v>
      </c>
      <c r="Q24" s="357" t="s">
        <v>164</v>
      </c>
      <c r="R24" s="355">
        <v>624</v>
      </c>
      <c r="S24" s="358">
        <v>494</v>
      </c>
    </row>
    <row r="25" spans="2:22" ht="15.75" thickBot="1" x14ac:dyDescent="0.3">
      <c r="B25" s="314">
        <v>22</v>
      </c>
      <c r="C25" s="196">
        <v>2</v>
      </c>
      <c r="D25" s="197">
        <v>494</v>
      </c>
      <c r="E25" s="197">
        <v>173</v>
      </c>
      <c r="F25" s="197">
        <v>803</v>
      </c>
      <c r="G25" s="315">
        <v>1470</v>
      </c>
      <c r="Q25" s="357" t="s">
        <v>159</v>
      </c>
      <c r="R25" s="355">
        <v>803</v>
      </c>
      <c r="S25" s="358">
        <v>544</v>
      </c>
    </row>
    <row r="26" spans="2:22" ht="15.75" thickBot="1" x14ac:dyDescent="0.3">
      <c r="B26" s="316">
        <v>22</v>
      </c>
      <c r="C26" s="317">
        <v>3</v>
      </c>
      <c r="D26" s="318">
        <v>544</v>
      </c>
      <c r="E26" s="318">
        <v>228</v>
      </c>
      <c r="F26" s="318">
        <v>779</v>
      </c>
      <c r="G26" s="319">
        <v>1551</v>
      </c>
      <c r="Q26" s="357" t="s">
        <v>160</v>
      </c>
      <c r="R26" s="355">
        <v>668</v>
      </c>
      <c r="S26" s="358">
        <v>512</v>
      </c>
    </row>
    <row r="27" spans="2:22" ht="15.75" thickBot="1" x14ac:dyDescent="0.3">
      <c r="B27" s="314">
        <v>22</v>
      </c>
      <c r="C27" s="196">
        <v>4</v>
      </c>
      <c r="D27" s="197">
        <v>512</v>
      </c>
      <c r="E27" s="197">
        <v>156</v>
      </c>
      <c r="F27" s="197">
        <v>705</v>
      </c>
      <c r="G27" s="315">
        <v>1373</v>
      </c>
      <c r="Q27" s="357" t="s">
        <v>166</v>
      </c>
      <c r="R27" s="355">
        <v>613</v>
      </c>
      <c r="S27" s="358">
        <v>799</v>
      </c>
    </row>
    <row r="28" spans="2:22" ht="15.75" thickBot="1" x14ac:dyDescent="0.3">
      <c r="B28" s="316">
        <v>22</v>
      </c>
      <c r="C28" s="317">
        <v>5</v>
      </c>
      <c r="D28" s="318">
        <v>799</v>
      </c>
      <c r="E28" s="318">
        <v>198</v>
      </c>
      <c r="F28" s="318">
        <v>967</v>
      </c>
      <c r="G28" s="319">
        <v>1964</v>
      </c>
      <c r="Q28" s="357" t="s">
        <v>35</v>
      </c>
      <c r="R28" s="355">
        <v>899</v>
      </c>
      <c r="S28" s="358">
        <v>578</v>
      </c>
    </row>
    <row r="29" spans="2:22" ht="15.75" thickBot="1" x14ac:dyDescent="0.3">
      <c r="B29" s="314">
        <v>22</v>
      </c>
      <c r="C29" s="196">
        <v>6</v>
      </c>
      <c r="D29" s="197">
        <v>578</v>
      </c>
      <c r="E29" s="197">
        <v>157</v>
      </c>
      <c r="F29" s="197">
        <v>718</v>
      </c>
      <c r="G29" s="315">
        <v>1453</v>
      </c>
      <c r="Q29" s="357" t="s">
        <v>36</v>
      </c>
      <c r="R29" s="355">
        <v>458</v>
      </c>
      <c r="S29" s="358">
        <v>657</v>
      </c>
    </row>
    <row r="30" spans="2:22" ht="15.75" thickBot="1" x14ac:dyDescent="0.3">
      <c r="B30" s="316">
        <v>22</v>
      </c>
      <c r="C30" s="317">
        <v>7</v>
      </c>
      <c r="D30" s="318">
        <v>657</v>
      </c>
      <c r="E30" s="318">
        <v>154</v>
      </c>
      <c r="F30" s="318">
        <v>863</v>
      </c>
      <c r="G30" s="319">
        <v>1674</v>
      </c>
      <c r="Q30" s="357" t="s">
        <v>37</v>
      </c>
      <c r="R30" s="355">
        <v>344</v>
      </c>
      <c r="S30" s="358">
        <v>442</v>
      </c>
      <c r="T30" s="194"/>
      <c r="U30" s="194"/>
      <c r="V30" s="321"/>
    </row>
    <row r="31" spans="2:22" ht="15.75" thickBot="1" x14ac:dyDescent="0.3">
      <c r="B31" s="314">
        <v>22</v>
      </c>
      <c r="C31" s="196">
        <v>8</v>
      </c>
      <c r="D31" s="197">
        <v>442</v>
      </c>
      <c r="E31" s="197">
        <v>98</v>
      </c>
      <c r="F31" s="197">
        <v>413</v>
      </c>
      <c r="G31" s="315">
        <v>953</v>
      </c>
      <c r="Q31" s="357" t="s">
        <v>38</v>
      </c>
      <c r="R31" s="355">
        <v>475</v>
      </c>
      <c r="S31" s="358">
        <v>599</v>
      </c>
      <c r="T31" s="197"/>
      <c r="U31" s="197"/>
      <c r="V31" s="315"/>
    </row>
    <row r="32" spans="2:22" ht="15.75" thickBot="1" x14ac:dyDescent="0.3">
      <c r="B32" s="316">
        <v>22</v>
      </c>
      <c r="C32" s="317">
        <v>9</v>
      </c>
      <c r="D32" s="318">
        <v>599</v>
      </c>
      <c r="E32" s="318">
        <v>162</v>
      </c>
      <c r="F32" s="318">
        <v>788</v>
      </c>
      <c r="G32" s="319">
        <v>1549</v>
      </c>
      <c r="Q32" s="357" t="s">
        <v>39</v>
      </c>
      <c r="R32" s="355">
        <v>652</v>
      </c>
      <c r="S32" s="358">
        <v>583</v>
      </c>
      <c r="T32" s="197"/>
      <c r="U32" s="197"/>
      <c r="V32" s="315"/>
    </row>
    <row r="33" spans="2:22" ht="15.75" thickBot="1" x14ac:dyDescent="0.3">
      <c r="B33" s="314">
        <v>22</v>
      </c>
      <c r="C33" s="196">
        <v>10</v>
      </c>
      <c r="D33" s="197">
        <v>583</v>
      </c>
      <c r="E33" s="197">
        <v>262</v>
      </c>
      <c r="F33" s="197">
        <v>884</v>
      </c>
      <c r="G33" s="315">
        <v>1729</v>
      </c>
      <c r="Q33" s="357" t="s">
        <v>40</v>
      </c>
      <c r="R33" s="355">
        <v>535</v>
      </c>
      <c r="S33" s="358">
        <v>510</v>
      </c>
      <c r="T33" s="197"/>
      <c r="U33" s="197"/>
      <c r="V33" s="315"/>
    </row>
    <row r="34" spans="2:22" ht="15.75" thickBot="1" x14ac:dyDescent="0.3">
      <c r="B34" s="316">
        <v>22</v>
      </c>
      <c r="C34" s="317">
        <v>11</v>
      </c>
      <c r="D34" s="318">
        <v>510</v>
      </c>
      <c r="E34" s="318">
        <v>312</v>
      </c>
      <c r="F34" s="318">
        <v>819</v>
      </c>
      <c r="G34" s="319">
        <v>1641</v>
      </c>
      <c r="Q34" s="359" t="s">
        <v>41</v>
      </c>
      <c r="R34" s="360">
        <v>530</v>
      </c>
      <c r="S34" s="361">
        <v>415</v>
      </c>
      <c r="T34" s="197"/>
      <c r="U34" s="197"/>
      <c r="V34" s="315"/>
    </row>
    <row r="35" spans="2:22" ht="15.75" thickBot="1" x14ac:dyDescent="0.3">
      <c r="B35" s="310">
        <v>22</v>
      </c>
      <c r="C35" s="311">
        <v>12</v>
      </c>
      <c r="D35" s="312">
        <v>415</v>
      </c>
      <c r="E35" s="312">
        <v>321</v>
      </c>
      <c r="F35" s="312">
        <v>583</v>
      </c>
      <c r="G35" s="313">
        <v>1365</v>
      </c>
      <c r="Q35" s="314"/>
      <c r="R35" s="196"/>
      <c r="S35" s="197"/>
      <c r="T35" s="197"/>
      <c r="U35" s="197"/>
      <c r="V35" s="315"/>
    </row>
    <row r="36" spans="2:22" ht="15.75" thickBot="1" x14ac:dyDescent="0.3">
      <c r="P36" s="353"/>
      <c r="Q36" s="314"/>
      <c r="R36" s="196"/>
      <c r="S36" s="197"/>
      <c r="T36" s="197"/>
      <c r="U36" s="197"/>
      <c r="V36" s="315"/>
    </row>
    <row r="37" spans="2:22" ht="15.75" thickBot="1" x14ac:dyDescent="0.3">
      <c r="P37" s="354"/>
      <c r="Q37" s="314"/>
      <c r="R37" s="196"/>
      <c r="S37" s="197"/>
      <c r="T37" s="197"/>
      <c r="U37" s="197"/>
      <c r="V37" s="315"/>
    </row>
    <row r="38" spans="2:22" ht="15.75" thickBot="1" x14ac:dyDescent="0.3">
      <c r="P38" s="354"/>
      <c r="Q38" s="314"/>
      <c r="R38" s="196"/>
      <c r="S38" s="197"/>
      <c r="T38" s="197"/>
      <c r="U38" s="197"/>
      <c r="V38" s="315"/>
    </row>
    <row r="39" spans="2:22" ht="15.75" thickBot="1" x14ac:dyDescent="0.3">
      <c r="B39" s="348" t="s">
        <v>313</v>
      </c>
      <c r="C39" s="345" t="s">
        <v>222</v>
      </c>
      <c r="D39" s="345" t="s">
        <v>223</v>
      </c>
      <c r="E39" s="345" t="s">
        <v>224</v>
      </c>
      <c r="F39" s="345" t="s">
        <v>225</v>
      </c>
      <c r="G39" s="349" t="s">
        <v>2</v>
      </c>
      <c r="P39" s="354"/>
      <c r="Q39" s="314"/>
      <c r="R39" s="196"/>
      <c r="S39" s="197"/>
      <c r="T39" s="197"/>
      <c r="U39" s="197"/>
      <c r="V39" s="315"/>
    </row>
    <row r="40" spans="2:22" ht="15.75" thickBot="1" x14ac:dyDescent="0.3">
      <c r="B40" s="350">
        <v>2021</v>
      </c>
      <c r="C40" s="351">
        <v>1</v>
      </c>
      <c r="D40" s="346">
        <v>499</v>
      </c>
      <c r="E40" s="346">
        <v>122</v>
      </c>
      <c r="F40" s="346">
        <v>553</v>
      </c>
      <c r="G40" s="346">
        <v>1174</v>
      </c>
      <c r="P40" s="354"/>
      <c r="Q40" s="314"/>
      <c r="R40" s="196"/>
      <c r="S40" s="197"/>
      <c r="T40" s="197"/>
      <c r="U40" s="197"/>
      <c r="V40" s="315"/>
    </row>
    <row r="41" spans="2:22" ht="15.75" thickBot="1" x14ac:dyDescent="0.3">
      <c r="B41" s="350">
        <v>2021</v>
      </c>
      <c r="C41" s="352">
        <v>2</v>
      </c>
      <c r="D41" s="347">
        <v>624</v>
      </c>
      <c r="E41" s="347">
        <v>138</v>
      </c>
      <c r="F41" s="347">
        <v>658</v>
      </c>
      <c r="G41" s="347">
        <v>1420</v>
      </c>
      <c r="P41" s="354"/>
      <c r="Q41" s="314"/>
      <c r="R41" s="196"/>
      <c r="S41" s="197"/>
      <c r="T41" s="197"/>
      <c r="U41" s="197"/>
      <c r="V41" s="315"/>
    </row>
    <row r="42" spans="2:22" ht="15.75" thickBot="1" x14ac:dyDescent="0.3">
      <c r="B42" s="350">
        <v>2021</v>
      </c>
      <c r="C42" s="351">
        <v>3</v>
      </c>
      <c r="D42" s="346">
        <v>803</v>
      </c>
      <c r="E42" s="346">
        <v>225</v>
      </c>
      <c r="F42" s="346">
        <v>867</v>
      </c>
      <c r="G42" s="346">
        <v>1895</v>
      </c>
      <c r="P42" s="354"/>
      <c r="Q42" s="314"/>
      <c r="R42" s="196"/>
      <c r="S42" s="197"/>
      <c r="T42" s="197"/>
      <c r="U42" s="197"/>
      <c r="V42" s="315"/>
    </row>
    <row r="43" spans="2:22" ht="15.75" thickBot="1" x14ac:dyDescent="0.3">
      <c r="B43" s="350">
        <v>2021</v>
      </c>
      <c r="C43" s="352">
        <v>4</v>
      </c>
      <c r="D43" s="347">
        <v>668</v>
      </c>
      <c r="E43" s="347">
        <v>214</v>
      </c>
      <c r="F43" s="347">
        <v>692</v>
      </c>
      <c r="G43" s="347">
        <v>1574</v>
      </c>
      <c r="P43" s="354"/>
    </row>
    <row r="44" spans="2:22" ht="15.75" thickBot="1" x14ac:dyDescent="0.3">
      <c r="B44" s="350">
        <v>2021</v>
      </c>
      <c r="C44" s="351">
        <v>5</v>
      </c>
      <c r="D44" s="346">
        <v>613</v>
      </c>
      <c r="E44" s="346">
        <v>170</v>
      </c>
      <c r="F44" s="346">
        <v>916</v>
      </c>
      <c r="G44" s="346">
        <v>1699</v>
      </c>
      <c r="P44" s="354"/>
    </row>
    <row r="45" spans="2:22" ht="15.75" thickBot="1" x14ac:dyDescent="0.3">
      <c r="B45" s="350">
        <v>2021</v>
      </c>
      <c r="C45" s="352">
        <v>6</v>
      </c>
      <c r="D45" s="347">
        <v>899</v>
      </c>
      <c r="E45" s="347">
        <v>172</v>
      </c>
      <c r="F45" s="347">
        <v>1002</v>
      </c>
      <c r="G45" s="347">
        <v>2073</v>
      </c>
      <c r="P45" s="354"/>
    </row>
    <row r="46" spans="2:22" ht="15.75" thickBot="1" x14ac:dyDescent="0.3">
      <c r="B46" s="350">
        <v>2021</v>
      </c>
      <c r="C46" s="351">
        <v>7</v>
      </c>
      <c r="D46" s="346">
        <v>458</v>
      </c>
      <c r="E46" s="346">
        <v>169</v>
      </c>
      <c r="F46" s="346">
        <v>754</v>
      </c>
      <c r="G46" s="346">
        <v>1381</v>
      </c>
      <c r="P46" s="354"/>
    </row>
    <row r="47" spans="2:22" ht="15.75" thickBot="1" x14ac:dyDescent="0.3">
      <c r="B47" s="350">
        <v>2021</v>
      </c>
      <c r="C47" s="352">
        <v>8</v>
      </c>
      <c r="D47" s="347">
        <v>344</v>
      </c>
      <c r="E47" s="347">
        <v>86</v>
      </c>
      <c r="F47" s="347">
        <v>456</v>
      </c>
      <c r="G47" s="347">
        <v>886</v>
      </c>
      <c r="P47" s="354"/>
    </row>
    <row r="48" spans="2:22" ht="15.75" thickBot="1" x14ac:dyDescent="0.3">
      <c r="B48" s="350">
        <v>2021</v>
      </c>
      <c r="C48" s="351">
        <v>9</v>
      </c>
      <c r="D48" s="346">
        <v>475</v>
      </c>
      <c r="E48" s="346">
        <v>145</v>
      </c>
      <c r="F48" s="346">
        <v>770</v>
      </c>
      <c r="G48" s="346">
        <v>1390</v>
      </c>
      <c r="P48" s="354"/>
    </row>
    <row r="49" spans="2:15" ht="15.75" thickBot="1" x14ac:dyDescent="0.3">
      <c r="B49" s="350">
        <v>2021</v>
      </c>
      <c r="C49" s="352">
        <v>10</v>
      </c>
      <c r="D49" s="347">
        <v>652</v>
      </c>
      <c r="E49" s="347">
        <v>152</v>
      </c>
      <c r="F49" s="347">
        <v>827</v>
      </c>
      <c r="G49" s="347">
        <v>1631</v>
      </c>
    </row>
    <row r="50" spans="2:15" ht="15.75" thickBot="1" x14ac:dyDescent="0.3">
      <c r="B50" s="350">
        <v>2021</v>
      </c>
      <c r="C50" s="351">
        <v>11</v>
      </c>
      <c r="D50" s="346">
        <v>535</v>
      </c>
      <c r="E50" s="346">
        <v>203</v>
      </c>
      <c r="F50" s="346">
        <v>678</v>
      </c>
      <c r="G50" s="346">
        <v>1416</v>
      </c>
    </row>
    <row r="51" spans="2:15" ht="15.75" thickBot="1" x14ac:dyDescent="0.3">
      <c r="B51" s="350">
        <v>2021</v>
      </c>
      <c r="C51" s="352">
        <v>12</v>
      </c>
      <c r="D51" s="347">
        <v>530</v>
      </c>
      <c r="E51" s="347">
        <v>144</v>
      </c>
      <c r="F51" s="347">
        <v>483</v>
      </c>
      <c r="G51" s="347">
        <v>1157</v>
      </c>
    </row>
    <row r="52" spans="2:15" x14ac:dyDescent="0.25">
      <c r="D52">
        <f>SUM(D40:D51)</f>
        <v>7100</v>
      </c>
      <c r="E52">
        <f>SUM(E40:E51)</f>
        <v>1940</v>
      </c>
      <c r="F52">
        <f>SUM(F40:F51)</f>
        <v>8656</v>
      </c>
      <c r="G52">
        <f>SUM(D52:F52)</f>
        <v>17696</v>
      </c>
    </row>
    <row r="53" spans="2:15" x14ac:dyDescent="0.25">
      <c r="J53" s="194"/>
      <c r="K53" s="194"/>
      <c r="L53" s="194"/>
      <c r="M53" s="194"/>
      <c r="N53" s="194"/>
      <c r="O53" s="194"/>
    </row>
    <row r="54" spans="2:15" x14ac:dyDescent="0.25">
      <c r="E54">
        <f>SUM(E52:F52)</f>
        <v>10596</v>
      </c>
      <c r="J54" s="195"/>
      <c r="K54" s="196"/>
      <c r="L54" s="197"/>
      <c r="M54" s="197"/>
      <c r="N54" s="197"/>
      <c r="O54" s="197"/>
    </row>
    <row r="55" spans="2:15" x14ac:dyDescent="0.25">
      <c r="J55" s="195"/>
      <c r="K55" s="196"/>
      <c r="L55" s="197"/>
      <c r="M55" s="197"/>
      <c r="N55" s="197"/>
      <c r="O55" s="197"/>
    </row>
    <row r="56" spans="2:15" x14ac:dyDescent="0.25">
      <c r="J56" s="195"/>
      <c r="K56" s="196"/>
      <c r="L56" s="197"/>
      <c r="M56" s="197"/>
      <c r="N56" s="197"/>
      <c r="O56" s="197"/>
    </row>
    <row r="57" spans="2:15" x14ac:dyDescent="0.25">
      <c r="J57" s="195"/>
      <c r="K57" s="196"/>
      <c r="L57" s="197"/>
      <c r="M57" s="197"/>
      <c r="N57" s="197"/>
      <c r="O57" s="197"/>
    </row>
    <row r="58" spans="2:15" x14ac:dyDescent="0.25">
      <c r="J58" s="195"/>
      <c r="K58" s="196"/>
      <c r="L58" s="197"/>
      <c r="M58" s="197"/>
      <c r="N58" s="197"/>
      <c r="O58" s="197"/>
    </row>
    <row r="59" spans="2:15" x14ac:dyDescent="0.25">
      <c r="J59" s="195"/>
      <c r="K59" s="196"/>
      <c r="L59" s="197"/>
      <c r="M59" s="197"/>
      <c r="N59" s="197"/>
      <c r="O59" s="197"/>
    </row>
    <row r="60" spans="2:15" x14ac:dyDescent="0.25">
      <c r="J60" s="195"/>
      <c r="K60" s="196"/>
      <c r="L60" s="197"/>
      <c r="M60" s="197"/>
      <c r="N60" s="197"/>
      <c r="O60" s="197"/>
    </row>
    <row r="61" spans="2:15" x14ac:dyDescent="0.25">
      <c r="J61" s="195"/>
      <c r="K61" s="196"/>
      <c r="L61" s="197"/>
      <c r="M61" s="197"/>
      <c r="N61" s="197"/>
      <c r="O61" s="197"/>
    </row>
    <row r="62" spans="2:15" x14ac:dyDescent="0.25">
      <c r="J62" s="195"/>
      <c r="K62" s="196"/>
      <c r="L62" s="197"/>
      <c r="M62" s="197"/>
      <c r="N62" s="197"/>
      <c r="O62" s="197"/>
    </row>
    <row r="63" spans="2:15" x14ac:dyDescent="0.25">
      <c r="J63" s="195"/>
      <c r="K63" s="196"/>
      <c r="L63" s="197"/>
      <c r="M63" s="197"/>
      <c r="N63" s="197"/>
      <c r="O63" s="197"/>
    </row>
    <row r="64" spans="2:15" x14ac:dyDescent="0.25">
      <c r="J64" s="195"/>
      <c r="K64" s="196"/>
      <c r="L64" s="197"/>
      <c r="M64" s="197"/>
      <c r="N64" s="197"/>
      <c r="O64" s="197"/>
    </row>
    <row r="65" spans="10:15" x14ac:dyDescent="0.25">
      <c r="J65" s="195"/>
      <c r="K65" s="196"/>
      <c r="L65" s="197"/>
      <c r="M65" s="197"/>
      <c r="N65" s="197"/>
      <c r="O65" s="197"/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C6:D29"/>
  <sheetViews>
    <sheetView workbookViewId="0">
      <selection activeCell="J26" sqref="J26"/>
    </sheetView>
  </sheetViews>
  <sheetFormatPr defaultColWidth="11.42578125" defaultRowHeight="15" x14ac:dyDescent="0.25"/>
  <cols>
    <col min="3" max="3" width="22.42578125" customWidth="1"/>
  </cols>
  <sheetData>
    <row r="6" spans="3:4" ht="15.75" thickBot="1" x14ac:dyDescent="0.3"/>
    <row r="7" spans="3:4" x14ac:dyDescent="0.25">
      <c r="C7" s="204" t="s">
        <v>237</v>
      </c>
      <c r="D7" s="205" t="s">
        <v>295</v>
      </c>
    </row>
    <row r="8" spans="3:4" x14ac:dyDescent="0.25">
      <c r="C8" s="15"/>
      <c r="D8" s="17"/>
    </row>
    <row r="9" spans="3:4" x14ac:dyDescent="0.25">
      <c r="C9" s="15" t="s">
        <v>235</v>
      </c>
      <c r="D9" s="333">
        <v>29275</v>
      </c>
    </row>
    <row r="10" spans="3:4" x14ac:dyDescent="0.25">
      <c r="C10" s="15"/>
      <c r="D10" s="17"/>
    </row>
    <row r="11" spans="3:4" x14ac:dyDescent="0.25">
      <c r="C11" s="15" t="s">
        <v>236</v>
      </c>
      <c r="D11" s="333">
        <v>18964</v>
      </c>
    </row>
    <row r="12" spans="3:4" x14ac:dyDescent="0.25">
      <c r="C12" s="15"/>
      <c r="D12" s="17"/>
    </row>
    <row r="13" spans="3:4" ht="15.75" thickBot="1" x14ac:dyDescent="0.3">
      <c r="C13" s="18" t="s">
        <v>225</v>
      </c>
      <c r="D13" s="334">
        <v>20883</v>
      </c>
    </row>
    <row r="15" spans="3:4" x14ac:dyDescent="0.25">
      <c r="C15" s="51" t="s">
        <v>2</v>
      </c>
      <c r="D15">
        <f>SUM(D9:D14)</f>
        <v>69122</v>
      </c>
    </row>
    <row r="29" spans="3:3" x14ac:dyDescent="0.25">
      <c r="C29" t="s">
        <v>238</v>
      </c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7"/>
  <sheetViews>
    <sheetView workbookViewId="0">
      <selection activeCell="C10" sqref="C10"/>
    </sheetView>
  </sheetViews>
  <sheetFormatPr defaultColWidth="11.42578125" defaultRowHeight="15" x14ac:dyDescent="0.25"/>
  <cols>
    <col min="1" max="1" width="18" customWidth="1"/>
    <col min="4" max="4" width="15.7109375" customWidth="1"/>
    <col min="5" max="5" width="19.85546875" customWidth="1"/>
    <col min="6" max="6" width="20.42578125" customWidth="1"/>
    <col min="7" max="7" width="12.7109375" customWidth="1"/>
    <col min="8" max="8" width="20.5703125" customWidth="1"/>
    <col min="9" max="9" width="21.28515625" customWidth="1"/>
  </cols>
  <sheetData>
    <row r="1" spans="1:9" ht="15.75" thickBot="1" x14ac:dyDescent="0.3">
      <c r="A1" s="220" t="s">
        <v>97</v>
      </c>
      <c r="B1" s="221" t="s">
        <v>98</v>
      </c>
      <c r="C1" s="221" t="s">
        <v>99</v>
      </c>
      <c r="D1" s="221" t="s">
        <v>100</v>
      </c>
      <c r="E1" s="221" t="s">
        <v>101</v>
      </c>
      <c r="F1" s="221" t="s">
        <v>102</v>
      </c>
      <c r="G1" s="221" t="s">
        <v>44</v>
      </c>
      <c r="H1" s="221" t="s">
        <v>45</v>
      </c>
      <c r="I1" s="222" t="s">
        <v>46</v>
      </c>
    </row>
    <row r="2" spans="1:9" x14ac:dyDescent="0.25">
      <c r="A2" s="192" t="s">
        <v>103</v>
      </c>
      <c r="B2" s="81">
        <v>844</v>
      </c>
      <c r="C2" s="81">
        <v>833</v>
      </c>
      <c r="D2" s="81">
        <v>11</v>
      </c>
      <c r="E2" s="223">
        <v>9.0162037037037034E-3</v>
      </c>
      <c r="F2" s="223">
        <v>8.6990740740740743E-2</v>
      </c>
      <c r="G2" s="81">
        <v>889</v>
      </c>
      <c r="H2" s="223">
        <v>1.9212962962962963E-2</v>
      </c>
      <c r="I2" s="193">
        <v>0.87972222222222218</v>
      </c>
    </row>
    <row r="3" spans="1:9" x14ac:dyDescent="0.25">
      <c r="A3" s="15" t="s">
        <v>104</v>
      </c>
      <c r="B3" s="12">
        <v>8546</v>
      </c>
      <c r="C3" s="12">
        <v>8345</v>
      </c>
      <c r="D3" s="12">
        <v>201</v>
      </c>
      <c r="E3" s="212">
        <v>3.9583333333333337E-3</v>
      </c>
      <c r="F3" s="212">
        <v>0.448275462962963</v>
      </c>
      <c r="G3" s="12">
        <v>11117</v>
      </c>
      <c r="H3" s="212">
        <v>2.8472222222222219E-3</v>
      </c>
      <c r="I3" s="174">
        <v>6.206018518518519E-2</v>
      </c>
    </row>
    <row r="4" spans="1:9" x14ac:dyDescent="0.25">
      <c r="A4" s="15" t="s">
        <v>65</v>
      </c>
      <c r="B4" s="12">
        <v>6348</v>
      </c>
      <c r="C4" s="12">
        <v>6316</v>
      </c>
      <c r="D4" s="12">
        <v>32</v>
      </c>
      <c r="E4" s="212">
        <v>3.0555555555555557E-3</v>
      </c>
      <c r="F4" s="212">
        <v>0.23893518518518519</v>
      </c>
      <c r="G4" s="12">
        <v>14820</v>
      </c>
      <c r="H4" s="212">
        <v>3.8194444444444443E-3</v>
      </c>
      <c r="I4" s="174">
        <v>5.2199074074074071E-2</v>
      </c>
    </row>
    <row r="5" spans="1:9" x14ac:dyDescent="0.25">
      <c r="A5" s="15" t="s">
        <v>105</v>
      </c>
      <c r="B5" s="12">
        <v>201</v>
      </c>
      <c r="C5" s="12">
        <v>194</v>
      </c>
      <c r="D5" s="12">
        <v>7</v>
      </c>
      <c r="E5" s="212">
        <v>2.5347222222222221E-3</v>
      </c>
      <c r="F5" s="212">
        <v>1.539351851851852E-2</v>
      </c>
      <c r="G5" s="12">
        <v>289</v>
      </c>
      <c r="H5" s="212">
        <v>9.3750000000000007E-4</v>
      </c>
      <c r="I5" s="174">
        <v>5.4513888888888884E-3</v>
      </c>
    </row>
    <row r="6" spans="1:9" x14ac:dyDescent="0.25">
      <c r="A6" s="15" t="s">
        <v>106</v>
      </c>
      <c r="B6" s="12">
        <v>1712</v>
      </c>
      <c r="C6" s="12">
        <v>1678</v>
      </c>
      <c r="D6" s="12">
        <v>34</v>
      </c>
      <c r="E6" s="212">
        <v>4.9189814814814816E-3</v>
      </c>
      <c r="F6" s="212">
        <v>0.40934027777777776</v>
      </c>
      <c r="G6" s="12">
        <v>3425</v>
      </c>
      <c r="H6" s="212">
        <v>4.340277777777778E-3</v>
      </c>
      <c r="I6" s="174">
        <v>4.0567129629629627E-2</v>
      </c>
    </row>
    <row r="7" spans="1:9" ht="15.75" thickBot="1" x14ac:dyDescent="0.3">
      <c r="A7" s="18" t="s">
        <v>2</v>
      </c>
      <c r="B7" s="224">
        <f>SUM(B2:B6)</f>
        <v>17651</v>
      </c>
      <c r="C7" s="224">
        <f>SUM(C2:C6)</f>
        <v>17366</v>
      </c>
      <c r="D7" s="224">
        <v>285</v>
      </c>
      <c r="E7" s="225">
        <v>3.9583333333333337E-3</v>
      </c>
      <c r="F7" s="225">
        <v>0.448275462962963</v>
      </c>
      <c r="G7" s="224">
        <f>SUM(G2:G6)</f>
        <v>30540</v>
      </c>
      <c r="H7" s="225">
        <v>3.9467592592592592E-3</v>
      </c>
      <c r="I7" s="226">
        <v>0.87972222222222218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J40"/>
  <sheetViews>
    <sheetView tabSelected="1" workbookViewId="0">
      <selection activeCell="B16" sqref="B16:D16"/>
    </sheetView>
  </sheetViews>
  <sheetFormatPr defaultColWidth="11.42578125" defaultRowHeight="15" x14ac:dyDescent="0.25"/>
  <cols>
    <col min="2" max="2" width="15.28515625" customWidth="1"/>
    <col min="3" max="3" width="13.42578125" customWidth="1"/>
  </cols>
  <sheetData>
    <row r="1" spans="2:10" ht="15.75" thickBot="1" x14ac:dyDescent="0.3"/>
    <row r="2" spans="2:10" ht="24" thickBot="1" x14ac:dyDescent="0.4">
      <c r="C2" s="450" t="s">
        <v>296</v>
      </c>
      <c r="D2" s="451"/>
      <c r="E2" s="451"/>
      <c r="F2" s="451"/>
      <c r="G2" s="451"/>
      <c r="H2" s="451"/>
      <c r="I2" s="452"/>
    </row>
    <row r="3" spans="2:10" ht="15.75" thickBot="1" x14ac:dyDescent="0.3">
      <c r="B3" s="144"/>
      <c r="C3" s="8"/>
      <c r="D3" s="8"/>
      <c r="E3" s="8"/>
      <c r="F3" s="8"/>
      <c r="G3" s="143"/>
      <c r="H3" s="8"/>
      <c r="I3" s="8"/>
      <c r="J3" s="30"/>
    </row>
    <row r="4" spans="2:10" ht="15.75" thickBot="1" x14ac:dyDescent="0.3">
      <c r="B4" s="145" t="s">
        <v>0</v>
      </c>
      <c r="C4" s="112"/>
      <c r="D4" s="70"/>
      <c r="E4" s="70"/>
      <c r="F4" s="70"/>
      <c r="G4" s="70"/>
      <c r="H4" s="70"/>
      <c r="I4" s="70"/>
      <c r="J4" s="99"/>
    </row>
    <row r="5" spans="2:10" ht="15.75" thickBot="1" x14ac:dyDescent="0.3">
      <c r="B5" s="146" t="s">
        <v>1</v>
      </c>
      <c r="C5" s="147">
        <v>8</v>
      </c>
      <c r="D5" s="147">
        <v>9</v>
      </c>
      <c r="E5" s="147">
        <v>10</v>
      </c>
      <c r="F5" s="147">
        <v>11</v>
      </c>
      <c r="G5" s="147">
        <v>12</v>
      </c>
      <c r="H5" s="147">
        <v>13</v>
      </c>
      <c r="I5" s="147">
        <v>14</v>
      </c>
      <c r="J5" s="148" t="s">
        <v>2</v>
      </c>
    </row>
    <row r="6" spans="2:10" ht="15.75" thickBot="1" x14ac:dyDescent="0.3">
      <c r="B6" s="151"/>
      <c r="C6" s="303"/>
      <c r="D6" s="303"/>
      <c r="E6" s="303"/>
      <c r="F6" s="303"/>
      <c r="G6" s="303"/>
      <c r="H6" s="303"/>
      <c r="I6" s="303"/>
      <c r="J6" s="304"/>
    </row>
    <row r="7" spans="2:10" ht="15.75" thickBot="1" x14ac:dyDescent="0.3">
      <c r="B7" s="300" t="s">
        <v>6</v>
      </c>
      <c r="C7" s="68"/>
      <c r="D7" s="301">
        <v>206</v>
      </c>
      <c r="E7" s="301">
        <v>180</v>
      </c>
      <c r="F7" s="301">
        <v>255</v>
      </c>
      <c r="G7" s="301">
        <v>202</v>
      </c>
      <c r="H7" s="301">
        <v>1</v>
      </c>
      <c r="I7" s="305"/>
      <c r="J7" s="306">
        <f>SUM(D7:I7)</f>
        <v>844</v>
      </c>
    </row>
    <row r="8" spans="2:10" ht="15.75" thickBot="1" x14ac:dyDescent="0.3">
      <c r="B8" s="152"/>
      <c r="C8" s="81"/>
      <c r="D8" s="149"/>
      <c r="E8" s="149"/>
      <c r="F8" s="149"/>
      <c r="G8" s="149"/>
      <c r="H8" s="149"/>
      <c r="I8" s="149"/>
      <c r="J8" s="150"/>
    </row>
    <row r="9" spans="2:10" ht="15.75" thickBot="1" x14ac:dyDescent="0.3">
      <c r="B9" s="145" t="s">
        <v>8</v>
      </c>
      <c r="C9" s="112"/>
      <c r="D9" s="70"/>
      <c r="E9" s="70"/>
      <c r="F9" s="70"/>
      <c r="G9" s="70"/>
      <c r="H9" s="70"/>
      <c r="I9" s="70"/>
      <c r="J9" s="99"/>
    </row>
    <row r="10" spans="2:10" ht="15.75" thickBot="1" x14ac:dyDescent="0.3">
      <c r="B10" s="146" t="s">
        <v>1</v>
      </c>
      <c r="C10" s="147">
        <v>8</v>
      </c>
      <c r="D10" s="147">
        <v>9</v>
      </c>
      <c r="E10" s="147">
        <v>10</v>
      </c>
      <c r="F10" s="147">
        <v>11</v>
      </c>
      <c r="G10" s="147">
        <v>12</v>
      </c>
      <c r="H10" s="147">
        <v>13</v>
      </c>
      <c r="I10" s="147">
        <v>14</v>
      </c>
      <c r="J10" s="148" t="s">
        <v>2</v>
      </c>
    </row>
    <row r="11" spans="2:10" ht="15.75" thickBot="1" x14ac:dyDescent="0.3">
      <c r="B11" s="23"/>
      <c r="C11" s="85"/>
      <c r="D11" s="85"/>
      <c r="E11" s="85"/>
      <c r="F11" s="85"/>
      <c r="G11" s="85"/>
      <c r="H11" s="85"/>
      <c r="I11" s="85"/>
      <c r="J11" s="87"/>
    </row>
    <row r="12" spans="2:10" ht="15.75" thickBot="1" x14ac:dyDescent="0.3">
      <c r="B12" s="300" t="s">
        <v>6</v>
      </c>
      <c r="C12" s="68"/>
      <c r="D12" s="301">
        <v>207</v>
      </c>
      <c r="E12" s="301">
        <v>182</v>
      </c>
      <c r="F12" s="301">
        <v>263</v>
      </c>
      <c r="G12" s="301">
        <v>217</v>
      </c>
      <c r="H12" s="301">
        <v>20</v>
      </c>
      <c r="I12" s="302"/>
      <c r="J12" s="160">
        <f>SUM(D12:I12)</f>
        <v>889</v>
      </c>
    </row>
    <row r="15" spans="2:10" x14ac:dyDescent="0.25">
      <c r="B15" s="445" t="s">
        <v>336</v>
      </c>
      <c r="C15" s="445"/>
    </row>
    <row r="16" spans="2:10" x14ac:dyDescent="0.25">
      <c r="B16" s="445" t="s">
        <v>163</v>
      </c>
      <c r="C16" s="445"/>
      <c r="D16" s="445"/>
    </row>
    <row r="38" spans="3:8" x14ac:dyDescent="0.25">
      <c r="C38" s="3"/>
      <c r="D38" s="3"/>
      <c r="E38" s="3"/>
      <c r="F38" s="3"/>
      <c r="G38" s="3"/>
      <c r="H38" s="3"/>
    </row>
    <row r="40" spans="3:8" x14ac:dyDescent="0.25">
      <c r="C40" s="3"/>
      <c r="D40" s="3"/>
      <c r="E40" s="3"/>
    </row>
  </sheetData>
  <mergeCells count="3">
    <mergeCell ref="C2:I2"/>
    <mergeCell ref="B15:C15"/>
    <mergeCell ref="B16:D16"/>
  </mergeCells>
  <pageMargins left="0.25" right="0.25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7:G19"/>
  <sheetViews>
    <sheetView workbookViewId="0">
      <selection activeCell="P5" sqref="P5"/>
    </sheetView>
  </sheetViews>
  <sheetFormatPr defaultColWidth="11.42578125" defaultRowHeight="15" x14ac:dyDescent="0.25"/>
  <cols>
    <col min="7" max="7" width="14.140625" customWidth="1"/>
  </cols>
  <sheetData>
    <row r="7" spans="4:7" ht="15.75" thickBot="1" x14ac:dyDescent="0.3"/>
    <row r="8" spans="4:7" ht="18.75" x14ac:dyDescent="0.3">
      <c r="D8" s="203"/>
      <c r="E8" s="394" t="s">
        <v>327</v>
      </c>
      <c r="F8" s="395" t="s">
        <v>219</v>
      </c>
      <c r="G8" s="396" t="s">
        <v>326</v>
      </c>
    </row>
    <row r="9" spans="4:7" ht="18.75" x14ac:dyDescent="0.3">
      <c r="D9" s="397">
        <v>2018</v>
      </c>
      <c r="E9" s="25"/>
      <c r="F9" s="12"/>
      <c r="G9" s="17">
        <v>27103</v>
      </c>
    </row>
    <row r="10" spans="4:7" ht="18.75" x14ac:dyDescent="0.3">
      <c r="D10" s="397">
        <v>2019</v>
      </c>
      <c r="E10" s="25"/>
      <c r="F10" s="12"/>
      <c r="G10" s="17">
        <v>27131</v>
      </c>
    </row>
    <row r="11" spans="4:7" ht="18.75" x14ac:dyDescent="0.3">
      <c r="D11" s="397">
        <v>2020</v>
      </c>
      <c r="E11" s="25">
        <v>3096</v>
      </c>
      <c r="F11" s="12">
        <v>2965</v>
      </c>
      <c r="G11" s="17">
        <v>3475</v>
      </c>
    </row>
    <row r="12" spans="4:7" ht="18.75" x14ac:dyDescent="0.3">
      <c r="D12" s="397">
        <v>2021</v>
      </c>
      <c r="E12" s="25">
        <v>5967</v>
      </c>
      <c r="F12" s="12">
        <v>2181</v>
      </c>
      <c r="G12" s="17">
        <v>7250</v>
      </c>
    </row>
    <row r="13" spans="4:7" ht="19.5" thickBot="1" x14ac:dyDescent="0.35">
      <c r="D13" s="398">
        <v>2022</v>
      </c>
      <c r="E13" s="26">
        <v>6322</v>
      </c>
      <c r="F13" s="19">
        <v>1699</v>
      </c>
      <c r="G13" s="21">
        <v>8498</v>
      </c>
    </row>
    <row r="15" spans="4:7" ht="15.75" thickBot="1" x14ac:dyDescent="0.3"/>
    <row r="16" spans="4:7" ht="18.75" x14ac:dyDescent="0.3">
      <c r="D16" s="203"/>
      <c r="E16" s="394" t="s">
        <v>327</v>
      </c>
      <c r="F16" s="395" t="s">
        <v>219</v>
      </c>
      <c r="G16" s="396" t="s">
        <v>331</v>
      </c>
    </row>
    <row r="17" spans="4:7" ht="18.75" x14ac:dyDescent="0.3">
      <c r="D17" s="397">
        <v>2020</v>
      </c>
      <c r="E17" s="25">
        <v>3096</v>
      </c>
      <c r="F17" s="12">
        <v>2965</v>
      </c>
      <c r="G17" s="17">
        <v>3475</v>
      </c>
    </row>
    <row r="18" spans="4:7" ht="18.75" x14ac:dyDescent="0.3">
      <c r="D18" s="397">
        <v>2021</v>
      </c>
      <c r="E18" s="25">
        <v>5967</v>
      </c>
      <c r="F18" s="12">
        <v>2181</v>
      </c>
      <c r="G18" s="17">
        <v>7250</v>
      </c>
    </row>
    <row r="19" spans="4:7" ht="19.5" thickBot="1" x14ac:dyDescent="0.35">
      <c r="D19" s="398">
        <v>2022</v>
      </c>
      <c r="E19" s="26">
        <v>6322</v>
      </c>
      <c r="F19" s="19">
        <v>1699</v>
      </c>
      <c r="G19" s="21">
        <v>8498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topLeftCell="A25" workbookViewId="0">
      <selection activeCell="Q20" sqref="Q20"/>
    </sheetView>
  </sheetViews>
  <sheetFormatPr defaultColWidth="11.42578125" defaultRowHeight="15" x14ac:dyDescent="0.25"/>
  <cols>
    <col min="4" max="4" width="13.85546875" customWidth="1"/>
    <col min="9" max="9" width="13.7109375" customWidth="1"/>
  </cols>
  <sheetData>
    <row r="1" spans="1:10" ht="21" x14ac:dyDescent="0.35">
      <c r="A1" s="211">
        <v>2022</v>
      </c>
      <c r="B1" s="155" t="s">
        <v>98</v>
      </c>
      <c r="G1" s="155" t="s">
        <v>43</v>
      </c>
    </row>
    <row r="2" spans="1:10" x14ac:dyDescent="0.25">
      <c r="C2" s="153" t="s">
        <v>165</v>
      </c>
      <c r="D2" s="141" t="s">
        <v>5</v>
      </c>
      <c r="E2" s="154" t="s">
        <v>219</v>
      </c>
      <c r="H2" s="153" t="s">
        <v>167</v>
      </c>
      <c r="I2" s="141" t="s">
        <v>5</v>
      </c>
      <c r="J2" s="154" t="s">
        <v>219</v>
      </c>
    </row>
    <row r="3" spans="1:10" x14ac:dyDescent="0.25">
      <c r="B3" t="s">
        <v>158</v>
      </c>
      <c r="C3">
        <v>438</v>
      </c>
      <c r="D3">
        <v>595</v>
      </c>
      <c r="E3">
        <v>190</v>
      </c>
      <c r="G3" t="s">
        <v>158</v>
      </c>
      <c r="H3">
        <v>982</v>
      </c>
      <c r="I3">
        <v>792</v>
      </c>
      <c r="J3">
        <v>399</v>
      </c>
    </row>
    <row r="4" spans="1:10" x14ac:dyDescent="0.25">
      <c r="B4" t="s">
        <v>164</v>
      </c>
      <c r="C4">
        <v>428</v>
      </c>
      <c r="D4">
        <v>635</v>
      </c>
      <c r="E4">
        <v>178</v>
      </c>
      <c r="G4" t="s">
        <v>164</v>
      </c>
      <c r="H4">
        <v>1017</v>
      </c>
      <c r="I4">
        <v>841</v>
      </c>
      <c r="J4">
        <v>373</v>
      </c>
    </row>
    <row r="5" spans="1:10" x14ac:dyDescent="0.25">
      <c r="B5" t="s">
        <v>159</v>
      </c>
      <c r="C5">
        <v>469</v>
      </c>
      <c r="D5">
        <v>706</v>
      </c>
      <c r="E5">
        <v>161</v>
      </c>
      <c r="G5" t="s">
        <v>159</v>
      </c>
      <c r="H5">
        <v>1158</v>
      </c>
      <c r="I5">
        <v>946</v>
      </c>
      <c r="J5">
        <v>426</v>
      </c>
    </row>
    <row r="6" spans="1:10" x14ac:dyDescent="0.25">
      <c r="B6" t="s">
        <v>160</v>
      </c>
      <c r="C6">
        <v>505</v>
      </c>
      <c r="D6">
        <v>510</v>
      </c>
      <c r="E6">
        <v>100</v>
      </c>
      <c r="G6" t="s">
        <v>160</v>
      </c>
      <c r="H6">
        <v>1104</v>
      </c>
      <c r="I6">
        <v>704</v>
      </c>
      <c r="J6">
        <v>240</v>
      </c>
    </row>
    <row r="7" spans="1:10" x14ac:dyDescent="0.25">
      <c r="B7" t="s">
        <v>166</v>
      </c>
      <c r="C7">
        <v>615</v>
      </c>
      <c r="D7">
        <v>789</v>
      </c>
      <c r="E7">
        <v>271</v>
      </c>
      <c r="G7" t="s">
        <v>166</v>
      </c>
      <c r="H7">
        <v>1380</v>
      </c>
      <c r="I7">
        <v>999</v>
      </c>
      <c r="J7">
        <v>449</v>
      </c>
    </row>
    <row r="8" spans="1:10" x14ac:dyDescent="0.25">
      <c r="B8" t="s">
        <v>35</v>
      </c>
      <c r="C8">
        <v>546</v>
      </c>
      <c r="D8">
        <v>671</v>
      </c>
      <c r="E8">
        <v>91</v>
      </c>
      <c r="G8" t="s">
        <v>35</v>
      </c>
      <c r="H8">
        <v>1366</v>
      </c>
      <c r="I8">
        <v>882</v>
      </c>
      <c r="J8">
        <v>192</v>
      </c>
    </row>
    <row r="9" spans="1:10" x14ac:dyDescent="0.25">
      <c r="B9" t="s">
        <v>36</v>
      </c>
      <c r="C9">
        <v>567</v>
      </c>
      <c r="D9">
        <v>653</v>
      </c>
      <c r="E9">
        <v>149</v>
      </c>
      <c r="G9" t="s">
        <v>36</v>
      </c>
      <c r="H9">
        <v>1364</v>
      </c>
      <c r="I9">
        <v>874</v>
      </c>
      <c r="J9">
        <v>279</v>
      </c>
    </row>
    <row r="10" spans="1:10" x14ac:dyDescent="0.25">
      <c r="B10" t="s">
        <v>37</v>
      </c>
      <c r="C10">
        <v>464</v>
      </c>
      <c r="D10">
        <v>498</v>
      </c>
      <c r="E10">
        <v>100</v>
      </c>
      <c r="G10" t="s">
        <v>37</v>
      </c>
      <c r="H10">
        <v>945</v>
      </c>
      <c r="I10">
        <v>611</v>
      </c>
      <c r="J10">
        <v>194</v>
      </c>
    </row>
    <row r="11" spans="1:10" x14ac:dyDescent="0.25">
      <c r="B11" t="s">
        <v>38</v>
      </c>
      <c r="C11">
        <v>684</v>
      </c>
      <c r="D11">
        <v>938</v>
      </c>
      <c r="E11">
        <v>136</v>
      </c>
      <c r="G11" t="s">
        <v>38</v>
      </c>
      <c r="H11">
        <v>1585</v>
      </c>
      <c r="I11">
        <v>1230</v>
      </c>
      <c r="J11">
        <v>246</v>
      </c>
    </row>
    <row r="12" spans="1:10" x14ac:dyDescent="0.25">
      <c r="B12" t="s">
        <v>39</v>
      </c>
      <c r="C12">
        <v>571</v>
      </c>
      <c r="D12">
        <v>922</v>
      </c>
      <c r="E12">
        <v>147</v>
      </c>
      <c r="G12" t="s">
        <v>39</v>
      </c>
      <c r="H12">
        <v>1338</v>
      </c>
      <c r="I12">
        <v>1141</v>
      </c>
      <c r="J12">
        <v>225</v>
      </c>
    </row>
    <row r="13" spans="1:10" x14ac:dyDescent="0.25">
      <c r="B13" t="s">
        <v>40</v>
      </c>
      <c r="C13">
        <v>555</v>
      </c>
      <c r="D13">
        <v>928</v>
      </c>
      <c r="E13">
        <v>108</v>
      </c>
      <c r="G13" t="s">
        <v>40</v>
      </c>
      <c r="H13">
        <v>1358</v>
      </c>
      <c r="I13">
        <v>1199</v>
      </c>
      <c r="J13">
        <v>242</v>
      </c>
    </row>
    <row r="14" spans="1:10" x14ac:dyDescent="0.25">
      <c r="B14" t="s">
        <v>41</v>
      </c>
      <c r="C14">
        <v>480</v>
      </c>
      <c r="D14">
        <v>653</v>
      </c>
      <c r="E14">
        <v>68</v>
      </c>
      <c r="G14" t="s">
        <v>41</v>
      </c>
      <c r="H14">
        <v>1197</v>
      </c>
      <c r="I14">
        <v>850</v>
      </c>
      <c r="J14">
        <v>147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U24"/>
  <sheetViews>
    <sheetView topLeftCell="A13" workbookViewId="0">
      <selection activeCell="O49" sqref="O49"/>
    </sheetView>
  </sheetViews>
  <sheetFormatPr defaultColWidth="11.42578125" defaultRowHeight="15" x14ac:dyDescent="0.25"/>
  <cols>
    <col min="7" max="7" width="9.5703125" customWidth="1"/>
    <col min="8" max="8" width="9.7109375" customWidth="1"/>
    <col min="9" max="9" width="9.5703125" customWidth="1"/>
    <col min="10" max="10" width="9.85546875" customWidth="1"/>
  </cols>
  <sheetData>
    <row r="2" spans="3:21" ht="15.75" thickBot="1" x14ac:dyDescent="0.3"/>
    <row r="3" spans="3:21" ht="30" customHeight="1" thickBot="1" x14ac:dyDescent="0.3">
      <c r="F3" s="228"/>
      <c r="G3" s="229" t="s">
        <v>147</v>
      </c>
      <c r="H3" s="33" t="s">
        <v>148</v>
      </c>
      <c r="I3" s="33" t="s">
        <v>149</v>
      </c>
      <c r="J3" s="33" t="s">
        <v>150</v>
      </c>
      <c r="K3" s="33" t="s">
        <v>151</v>
      </c>
      <c r="L3" s="33" t="s">
        <v>152</v>
      </c>
      <c r="M3" s="33" t="s">
        <v>153</v>
      </c>
      <c r="N3" s="33" t="s">
        <v>154</v>
      </c>
      <c r="O3" s="33" t="s">
        <v>277</v>
      </c>
      <c r="P3" s="33" t="s">
        <v>155</v>
      </c>
      <c r="Q3" s="230" t="s">
        <v>156</v>
      </c>
      <c r="R3" s="230" t="s">
        <v>157</v>
      </c>
      <c r="S3" s="230" t="s">
        <v>278</v>
      </c>
    </row>
    <row r="4" spans="3:21" ht="15.75" thickBot="1" x14ac:dyDescent="0.3">
      <c r="J4" s="156"/>
    </row>
    <row r="5" spans="3:21" ht="15.75" thickBot="1" x14ac:dyDescent="0.3">
      <c r="J5" s="34"/>
      <c r="K5" s="35"/>
      <c r="L5" s="35"/>
      <c r="M5" s="35"/>
    </row>
    <row r="6" spans="3:21" ht="16.5" thickBot="1" x14ac:dyDescent="0.3">
      <c r="C6" s="400" t="s">
        <v>42</v>
      </c>
      <c r="D6" s="401"/>
      <c r="E6" s="401"/>
      <c r="F6" s="402"/>
      <c r="G6" s="231">
        <v>1429</v>
      </c>
      <c r="H6" s="231">
        <v>1377</v>
      </c>
      <c r="I6" s="231">
        <v>1648</v>
      </c>
      <c r="J6" s="231">
        <v>1465</v>
      </c>
      <c r="K6" s="231">
        <v>1926</v>
      </c>
      <c r="L6" s="231">
        <v>1583</v>
      </c>
      <c r="M6" s="232">
        <v>1526</v>
      </c>
      <c r="N6" s="232">
        <v>1176</v>
      </c>
      <c r="O6" s="232">
        <v>2111</v>
      </c>
      <c r="P6" s="232">
        <v>1661</v>
      </c>
      <c r="Q6" s="232">
        <v>1746</v>
      </c>
      <c r="R6" s="232">
        <v>1316</v>
      </c>
      <c r="S6" s="233">
        <f t="shared" ref="S6" si="0">SUM(G6:R6)</f>
        <v>18964</v>
      </c>
    </row>
    <row r="10" spans="3:21" ht="15.75" thickBot="1" x14ac:dyDescent="0.3"/>
    <row r="11" spans="3:21" ht="15.75" thickBot="1" x14ac:dyDescent="0.3">
      <c r="Q11" s="16"/>
      <c r="R11" s="68"/>
      <c r="S11" s="101">
        <v>2020</v>
      </c>
      <c r="T11" s="95">
        <v>2021</v>
      </c>
      <c r="U11" s="12">
        <v>2022</v>
      </c>
    </row>
    <row r="12" spans="3:21" x14ac:dyDescent="0.25">
      <c r="Q12" s="16"/>
      <c r="R12" s="23" t="s">
        <v>158</v>
      </c>
      <c r="S12" s="8"/>
      <c r="T12" s="234">
        <v>1325</v>
      </c>
      <c r="U12" s="12">
        <v>1429</v>
      </c>
    </row>
    <row r="13" spans="3:21" x14ac:dyDescent="0.25">
      <c r="Q13" s="16"/>
      <c r="R13" s="15" t="s">
        <v>164</v>
      </c>
      <c r="S13" s="12"/>
      <c r="T13" s="16">
        <v>1423</v>
      </c>
      <c r="U13" s="12">
        <v>1377</v>
      </c>
    </row>
    <row r="14" spans="3:21" x14ac:dyDescent="0.25">
      <c r="Q14" s="16" t="s">
        <v>227</v>
      </c>
      <c r="R14" s="15" t="s">
        <v>159</v>
      </c>
      <c r="S14" s="12">
        <v>339</v>
      </c>
      <c r="T14" s="16">
        <v>1999</v>
      </c>
      <c r="U14" s="12">
        <v>1648</v>
      </c>
    </row>
    <row r="15" spans="3:21" x14ac:dyDescent="0.25">
      <c r="Q15" s="16"/>
      <c r="R15" s="15" t="s">
        <v>160</v>
      </c>
      <c r="S15" s="12">
        <v>516</v>
      </c>
      <c r="T15" s="16">
        <v>1428</v>
      </c>
      <c r="U15" s="12">
        <v>1465</v>
      </c>
    </row>
    <row r="16" spans="3:21" x14ac:dyDescent="0.25">
      <c r="Q16" s="16"/>
      <c r="R16" s="15" t="s">
        <v>166</v>
      </c>
      <c r="S16" s="12">
        <v>1809</v>
      </c>
      <c r="T16" s="16">
        <v>1496</v>
      </c>
      <c r="U16" s="12">
        <v>1926</v>
      </c>
    </row>
    <row r="17" spans="17:21" x14ac:dyDescent="0.25">
      <c r="Q17" s="16"/>
      <c r="R17" s="15" t="s">
        <v>35</v>
      </c>
      <c r="S17" s="12">
        <v>2025</v>
      </c>
      <c r="T17" s="16">
        <v>1824</v>
      </c>
      <c r="U17" s="12">
        <v>1583</v>
      </c>
    </row>
    <row r="18" spans="17:21" x14ac:dyDescent="0.25">
      <c r="Q18" s="16"/>
      <c r="R18" s="15" t="s">
        <v>36</v>
      </c>
      <c r="S18" s="12">
        <v>854</v>
      </c>
      <c r="T18" s="16">
        <v>1104</v>
      </c>
      <c r="U18" s="12">
        <v>1526</v>
      </c>
    </row>
    <row r="19" spans="17:21" x14ac:dyDescent="0.25">
      <c r="Q19" s="16"/>
      <c r="R19" s="15" t="s">
        <v>37</v>
      </c>
      <c r="S19" s="12">
        <v>1082</v>
      </c>
      <c r="T19" s="16">
        <v>860</v>
      </c>
      <c r="U19" s="12">
        <v>1176</v>
      </c>
    </row>
    <row r="20" spans="17:21" x14ac:dyDescent="0.25">
      <c r="Q20" s="16"/>
      <c r="R20" s="15" t="s">
        <v>38</v>
      </c>
      <c r="S20" s="12">
        <v>1289</v>
      </c>
      <c r="T20" s="16">
        <v>1633</v>
      </c>
      <c r="U20" s="12">
        <v>2111</v>
      </c>
    </row>
    <row r="21" spans="17:21" x14ac:dyDescent="0.25">
      <c r="Q21" s="16"/>
      <c r="R21" s="15" t="s">
        <v>39</v>
      </c>
      <c r="S21" s="12">
        <v>1216</v>
      </c>
      <c r="T21" s="16">
        <v>1611</v>
      </c>
      <c r="U21" s="12">
        <v>1661</v>
      </c>
    </row>
    <row r="22" spans="17:21" x14ac:dyDescent="0.25">
      <c r="Q22" s="16"/>
      <c r="R22" s="15" t="s">
        <v>40</v>
      </c>
      <c r="S22" s="12">
        <v>1025</v>
      </c>
      <c r="T22" s="16">
        <v>1594</v>
      </c>
      <c r="U22" s="12">
        <v>1746</v>
      </c>
    </row>
    <row r="23" spans="17:21" ht="15.75" thickBot="1" x14ac:dyDescent="0.3">
      <c r="Q23" s="16"/>
      <c r="R23" s="18" t="s">
        <v>41</v>
      </c>
      <c r="S23" s="19">
        <v>1127</v>
      </c>
      <c r="T23" s="20">
        <v>1230</v>
      </c>
      <c r="U23" s="12">
        <v>1316</v>
      </c>
    </row>
    <row r="24" spans="17:21" x14ac:dyDescent="0.25">
      <c r="S24">
        <f>SUM(S14:S23)</f>
        <v>11282</v>
      </c>
      <c r="T24">
        <f>SUM(T12:T23)</f>
        <v>17527</v>
      </c>
      <c r="U24">
        <f>SUM(U12:U23)</f>
        <v>18964</v>
      </c>
    </row>
  </sheetData>
  <mergeCells count="1">
    <mergeCell ref="C6:F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6:A27"/>
  <sheetViews>
    <sheetView workbookViewId="0">
      <selection activeCell="M12" sqref="M12"/>
    </sheetView>
  </sheetViews>
  <sheetFormatPr defaultColWidth="11.42578125" defaultRowHeight="15" x14ac:dyDescent="0.25"/>
  <sheetData>
    <row r="26" hidden="1" x14ac:dyDescent="0.25"/>
    <row r="27" ht="23.25" customHeight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T16"/>
  <sheetViews>
    <sheetView workbookViewId="0">
      <selection activeCell="B4" sqref="B4:S16"/>
    </sheetView>
  </sheetViews>
  <sheetFormatPr defaultColWidth="11.42578125" defaultRowHeight="15" x14ac:dyDescent="0.25"/>
  <cols>
    <col min="6" max="18" width="0" hidden="1" customWidth="1"/>
  </cols>
  <sheetData>
    <row r="2" spans="2:20" ht="15.75" thickBot="1" x14ac:dyDescent="0.3"/>
    <row r="3" spans="2:20" ht="15.75" thickBot="1" x14ac:dyDescent="0.3">
      <c r="F3" s="261"/>
      <c r="G3" s="262" t="s">
        <v>147</v>
      </c>
      <c r="H3" s="263" t="s">
        <v>148</v>
      </c>
      <c r="I3" s="263" t="s">
        <v>149</v>
      </c>
      <c r="J3" s="263" t="s">
        <v>150</v>
      </c>
      <c r="K3" s="263" t="s">
        <v>151</v>
      </c>
      <c r="L3" s="263" t="s">
        <v>152</v>
      </c>
      <c r="M3" s="263" t="s">
        <v>153</v>
      </c>
      <c r="N3" s="263" t="s">
        <v>154</v>
      </c>
      <c r="O3" s="263" t="s">
        <v>277</v>
      </c>
      <c r="P3" s="263" t="s">
        <v>155</v>
      </c>
      <c r="Q3" s="230" t="s">
        <v>156</v>
      </c>
      <c r="R3" s="259" t="s">
        <v>157</v>
      </c>
      <c r="S3" s="260"/>
    </row>
    <row r="4" spans="2:20" ht="15.75" thickBot="1" x14ac:dyDescent="0.3">
      <c r="F4" s="264"/>
      <c r="G4" s="265">
        <v>0</v>
      </c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33" t="s">
        <v>282</v>
      </c>
    </row>
    <row r="5" spans="2:20" ht="15.75" thickBot="1" x14ac:dyDescent="0.3">
      <c r="B5" s="403" t="s">
        <v>242</v>
      </c>
      <c r="C5" s="404"/>
      <c r="D5" s="404"/>
      <c r="E5" s="405"/>
      <c r="F5" s="270" t="s">
        <v>279</v>
      </c>
      <c r="G5" s="249">
        <v>1704</v>
      </c>
      <c r="H5" s="249">
        <v>1616</v>
      </c>
      <c r="I5" s="249">
        <v>2039</v>
      </c>
      <c r="J5" s="249">
        <v>1925</v>
      </c>
      <c r="K5" s="249">
        <v>2449</v>
      </c>
      <c r="L5" s="249">
        <v>1893</v>
      </c>
      <c r="M5" s="249">
        <v>2050</v>
      </c>
      <c r="N5" s="249">
        <v>1423</v>
      </c>
      <c r="O5" s="249">
        <v>2735</v>
      </c>
      <c r="P5" s="249">
        <v>2088</v>
      </c>
      <c r="Q5" s="249">
        <v>2163</v>
      </c>
      <c r="R5" s="250">
        <v>1562</v>
      </c>
      <c r="S5" s="251">
        <f>SUM(G5:R5)</f>
        <v>23647</v>
      </c>
    </row>
    <row r="6" spans="2:20" hidden="1" x14ac:dyDescent="0.25">
      <c r="B6" s="36"/>
      <c r="F6" s="246" t="s">
        <v>280</v>
      </c>
      <c r="G6" s="247">
        <v>55</v>
      </c>
      <c r="H6" s="247">
        <v>57.7</v>
      </c>
      <c r="I6" s="247">
        <v>65.8</v>
      </c>
      <c r="J6" s="247">
        <v>64.2</v>
      </c>
      <c r="K6" s="247">
        <v>79</v>
      </c>
      <c r="L6" s="247">
        <v>63.1</v>
      </c>
      <c r="M6" s="248">
        <v>66.099999999999994</v>
      </c>
      <c r="N6" s="248">
        <v>45.9</v>
      </c>
      <c r="O6" s="248">
        <v>91.2</v>
      </c>
      <c r="P6" s="248">
        <v>67.400000000000006</v>
      </c>
      <c r="Q6" s="248">
        <v>72.099999999999994</v>
      </c>
      <c r="R6" s="248">
        <v>50.4</v>
      </c>
      <c r="S6" s="266">
        <f t="shared" ref="S6:S12" si="0">SUM(G6:R6)</f>
        <v>777.9</v>
      </c>
    </row>
    <row r="7" spans="2:20" ht="15.75" hidden="1" thickBot="1" x14ac:dyDescent="0.3">
      <c r="B7" s="36"/>
      <c r="F7" s="131" t="s">
        <v>281</v>
      </c>
      <c r="G7" s="238">
        <v>160</v>
      </c>
      <c r="H7" s="238">
        <v>102</v>
      </c>
      <c r="I7" s="238">
        <v>117</v>
      </c>
      <c r="J7" s="238">
        <v>158</v>
      </c>
      <c r="K7" s="238">
        <v>211</v>
      </c>
      <c r="L7" s="238">
        <v>147</v>
      </c>
      <c r="M7" s="237">
        <v>233</v>
      </c>
      <c r="N7" s="237">
        <v>96</v>
      </c>
      <c r="O7" s="237">
        <v>189</v>
      </c>
      <c r="P7" s="237">
        <v>201</v>
      </c>
      <c r="Q7" s="237">
        <v>156</v>
      </c>
      <c r="R7" s="237">
        <v>120</v>
      </c>
      <c r="S7" s="267">
        <f t="shared" si="0"/>
        <v>1890</v>
      </c>
    </row>
    <row r="8" spans="2:20" ht="15.75" thickBot="1" x14ac:dyDescent="0.3">
      <c r="B8" s="409" t="s">
        <v>243</v>
      </c>
      <c r="C8" s="410"/>
      <c r="D8" s="410"/>
      <c r="E8" s="410"/>
      <c r="F8" s="242" t="s">
        <v>279</v>
      </c>
      <c r="G8" s="252">
        <v>1086</v>
      </c>
      <c r="H8" s="252">
        <v>1004</v>
      </c>
      <c r="I8" s="252">
        <v>1173</v>
      </c>
      <c r="J8" s="252">
        <v>915</v>
      </c>
      <c r="K8" s="252">
        <v>1319</v>
      </c>
      <c r="L8" s="252">
        <v>1153</v>
      </c>
      <c r="M8" s="249">
        <v>946</v>
      </c>
      <c r="N8" s="249">
        <v>830</v>
      </c>
      <c r="O8" s="249">
        <v>1333</v>
      </c>
      <c r="P8" s="249">
        <v>1061</v>
      </c>
      <c r="Q8" s="249">
        <v>1178</v>
      </c>
      <c r="R8" s="250">
        <v>899</v>
      </c>
      <c r="S8" s="251">
        <f t="shared" si="0"/>
        <v>12897</v>
      </c>
    </row>
    <row r="9" spans="2:20" ht="15.75" thickBot="1" x14ac:dyDescent="0.3">
      <c r="B9" s="409" t="s">
        <v>244</v>
      </c>
      <c r="C9" s="410"/>
      <c r="D9" s="410"/>
      <c r="E9" s="410"/>
      <c r="F9" s="235" t="s">
        <v>279</v>
      </c>
      <c r="G9" s="236">
        <v>343</v>
      </c>
      <c r="H9" s="236">
        <v>373</v>
      </c>
      <c r="I9" s="236">
        <v>475</v>
      </c>
      <c r="J9" s="236">
        <v>550</v>
      </c>
      <c r="K9" s="236">
        <v>607</v>
      </c>
      <c r="L9" s="236">
        <v>430</v>
      </c>
      <c r="M9" s="237">
        <v>580</v>
      </c>
      <c r="N9" s="237">
        <v>346</v>
      </c>
      <c r="O9" s="237">
        <v>778</v>
      </c>
      <c r="P9" s="237">
        <v>600</v>
      </c>
      <c r="Q9" s="237">
        <v>568</v>
      </c>
      <c r="R9" s="253">
        <v>417</v>
      </c>
      <c r="S9" s="251">
        <f t="shared" si="0"/>
        <v>6067</v>
      </c>
    </row>
    <row r="10" spans="2:20" ht="15.75" thickBot="1" x14ac:dyDescent="0.3">
      <c r="B10" s="409" t="s">
        <v>245</v>
      </c>
      <c r="C10" s="410"/>
      <c r="D10" s="410"/>
      <c r="E10" s="410"/>
      <c r="F10" s="235" t="s">
        <v>279</v>
      </c>
      <c r="G10" s="236">
        <v>45</v>
      </c>
      <c r="H10" s="236">
        <v>23</v>
      </c>
      <c r="I10" s="236">
        <v>71</v>
      </c>
      <c r="J10" s="236">
        <v>70</v>
      </c>
      <c r="K10" s="236">
        <v>130</v>
      </c>
      <c r="L10" s="236">
        <v>49</v>
      </c>
      <c r="M10" s="237">
        <v>127</v>
      </c>
      <c r="N10" s="237">
        <v>60</v>
      </c>
      <c r="O10" s="237">
        <v>111</v>
      </c>
      <c r="P10" s="237">
        <v>84</v>
      </c>
      <c r="Q10" s="237">
        <v>89</v>
      </c>
      <c r="R10" s="254">
        <v>18</v>
      </c>
      <c r="S10" s="251">
        <f t="shared" si="0"/>
        <v>877</v>
      </c>
    </row>
    <row r="11" spans="2:20" ht="15.75" thickBot="1" x14ac:dyDescent="0.3">
      <c r="B11" s="409" t="s">
        <v>42</v>
      </c>
      <c r="C11" s="410"/>
      <c r="D11" s="410"/>
      <c r="E11" s="410"/>
      <c r="F11" s="239" t="s">
        <v>279</v>
      </c>
      <c r="G11" s="236">
        <v>1429</v>
      </c>
      <c r="H11" s="236">
        <v>1377</v>
      </c>
      <c r="I11" s="236">
        <v>1648</v>
      </c>
      <c r="J11" s="236">
        <v>1465</v>
      </c>
      <c r="K11" s="236">
        <v>1926</v>
      </c>
      <c r="L11" s="236">
        <v>1583</v>
      </c>
      <c r="M11" s="237">
        <v>1526</v>
      </c>
      <c r="N11" s="237">
        <v>1176</v>
      </c>
      <c r="O11" s="237">
        <v>2111</v>
      </c>
      <c r="P11" s="237">
        <v>1661</v>
      </c>
      <c r="Q11" s="237">
        <v>1746</v>
      </c>
      <c r="R11" s="253">
        <v>1316</v>
      </c>
      <c r="S11" s="251">
        <f t="shared" si="0"/>
        <v>18964</v>
      </c>
    </row>
    <row r="12" spans="2:20" ht="15.75" thickBot="1" x14ac:dyDescent="0.3">
      <c r="B12" s="412" t="s">
        <v>246</v>
      </c>
      <c r="C12" s="413"/>
      <c r="D12" s="413"/>
      <c r="E12" s="414"/>
      <c r="F12" s="239" t="s">
        <v>279</v>
      </c>
      <c r="G12" s="236">
        <v>364</v>
      </c>
      <c r="H12" s="236">
        <v>318</v>
      </c>
      <c r="I12" s="236">
        <v>454</v>
      </c>
      <c r="J12" s="236">
        <v>523</v>
      </c>
      <c r="K12" s="236">
        <v>569</v>
      </c>
      <c r="L12" s="236">
        <v>421</v>
      </c>
      <c r="M12" s="237">
        <v>510</v>
      </c>
      <c r="N12" s="237">
        <v>279</v>
      </c>
      <c r="O12" s="237">
        <v>668</v>
      </c>
      <c r="P12" s="237">
        <v>522</v>
      </c>
      <c r="Q12" s="237">
        <v>452</v>
      </c>
      <c r="R12" s="253">
        <v>315</v>
      </c>
      <c r="S12" s="251">
        <f t="shared" si="0"/>
        <v>5395</v>
      </c>
    </row>
    <row r="13" spans="2:20" ht="15.75" thickBot="1" x14ac:dyDescent="0.3">
      <c r="B13" s="403" t="s">
        <v>247</v>
      </c>
      <c r="C13" s="404"/>
      <c r="D13" s="404"/>
      <c r="E13" s="405"/>
      <c r="F13" s="25" t="s">
        <v>280</v>
      </c>
      <c r="G13" s="240">
        <v>2.0310633213859019E-3</v>
      </c>
      <c r="H13" s="240">
        <v>3.0696097883597881E-3</v>
      </c>
      <c r="I13" s="240">
        <v>3.016353046594982E-3</v>
      </c>
      <c r="J13" s="240">
        <v>2.7511574074074079E-3</v>
      </c>
      <c r="K13" s="240">
        <v>3.1496415770609319E-3</v>
      </c>
      <c r="L13" s="240">
        <v>2.4097222222222224E-3</v>
      </c>
      <c r="M13" s="240">
        <v>3.2321535244922333E-3</v>
      </c>
      <c r="N13" s="240">
        <v>2.8405017921146951E-3</v>
      </c>
      <c r="O13" s="240">
        <v>2.9699074074074077E-3</v>
      </c>
      <c r="P13" s="240">
        <v>2.8080197132616482E-3</v>
      </c>
      <c r="Q13" s="240">
        <v>2.9907407407407409E-3</v>
      </c>
      <c r="R13" s="255">
        <v>2.4522102747909203E-3</v>
      </c>
      <c r="S13" s="256">
        <v>2.8124999999999995E-3</v>
      </c>
      <c r="T13" s="241"/>
    </row>
    <row r="14" spans="2:20" ht="15.75" thickBot="1" x14ac:dyDescent="0.3">
      <c r="B14" s="406" t="s">
        <v>248</v>
      </c>
      <c r="C14" s="407"/>
      <c r="D14" s="407"/>
      <c r="E14" s="408"/>
      <c r="F14" s="25" t="s">
        <v>281</v>
      </c>
      <c r="G14" s="240">
        <v>1.9303902116402114E-3</v>
      </c>
      <c r="H14" s="240">
        <v>5.3383630544124368E-4</v>
      </c>
      <c r="I14" s="240">
        <v>2.2314814814814814E-3</v>
      </c>
      <c r="J14" s="240">
        <v>2.3207304526748971E-3</v>
      </c>
      <c r="K14" s="240">
        <v>2.2494822124756336E-3</v>
      </c>
      <c r="L14" s="240">
        <v>2.4522569444444444E-3</v>
      </c>
      <c r="M14" s="240">
        <v>3.141025641025641E-3</v>
      </c>
      <c r="N14" s="240">
        <v>3.1134259259259262E-3</v>
      </c>
      <c r="O14" s="240">
        <v>2.5121996996996998E-3</v>
      </c>
      <c r="P14" s="240">
        <v>2.5340512614063339E-3</v>
      </c>
      <c r="Q14" s="240">
        <v>2.5878411306042887E-3</v>
      </c>
      <c r="R14" s="255">
        <v>2.1421457795004306E-3</v>
      </c>
      <c r="S14" s="256">
        <f>AVERAGE(F14:Q14)</f>
        <v>2.3278837515290727E-3</v>
      </c>
      <c r="T14" s="241"/>
    </row>
    <row r="15" spans="2:20" ht="15.75" thickBot="1" x14ac:dyDescent="0.3">
      <c r="B15" s="403" t="s">
        <v>249</v>
      </c>
      <c r="C15" s="404"/>
      <c r="D15" s="404"/>
      <c r="E15" s="405"/>
      <c r="F15" s="25" t="s">
        <v>281</v>
      </c>
      <c r="G15" s="243">
        <v>0.9285714285714286</v>
      </c>
      <c r="H15" s="243">
        <v>0.86567164179104472</v>
      </c>
      <c r="I15" s="243">
        <v>0.90588235294117647</v>
      </c>
      <c r="J15" s="243">
        <v>0.89655172413793105</v>
      </c>
      <c r="K15" s="243">
        <v>0.95180722891566261</v>
      </c>
      <c r="L15" s="243">
        <v>0.93670886075949367</v>
      </c>
      <c r="M15" s="243">
        <v>0.87804878048780488</v>
      </c>
      <c r="N15" s="243">
        <v>0.92592592592592593</v>
      </c>
      <c r="O15" s="243">
        <v>0.79816513761467889</v>
      </c>
      <c r="P15" s="243">
        <v>0.83076923076923082</v>
      </c>
      <c r="Q15" s="243">
        <v>0.85526315789473684</v>
      </c>
      <c r="R15" s="257">
        <v>0.86440677966101698</v>
      </c>
      <c r="S15" s="258">
        <v>0.89</v>
      </c>
      <c r="T15" s="244"/>
    </row>
    <row r="16" spans="2:20" ht="15.75" thickBot="1" x14ac:dyDescent="0.3">
      <c r="B16" s="409" t="s">
        <v>250</v>
      </c>
      <c r="C16" s="410"/>
      <c r="D16" s="410"/>
      <c r="E16" s="411"/>
      <c r="F16" s="242" t="s">
        <v>281</v>
      </c>
      <c r="G16" s="245">
        <v>0.91304347826086951</v>
      </c>
      <c r="H16" s="245">
        <v>0.89393939393939392</v>
      </c>
      <c r="I16" s="245">
        <v>0.93406593406593408</v>
      </c>
      <c r="J16" s="245">
        <v>0.88888888888888884</v>
      </c>
      <c r="K16" s="245">
        <v>0.9285714285714286</v>
      </c>
      <c r="L16" s="245">
        <v>0.8970588235294118</v>
      </c>
      <c r="M16" s="268">
        <v>0.89743589743589747</v>
      </c>
      <c r="N16" s="268">
        <v>0.93846153846153846</v>
      </c>
      <c r="O16" s="268">
        <v>0.86507936507936511</v>
      </c>
      <c r="P16" s="268">
        <v>0.92783505154639179</v>
      </c>
      <c r="Q16" s="268">
        <v>0.88349514563106801</v>
      </c>
      <c r="R16" s="269">
        <v>0.88659793814432986</v>
      </c>
      <c r="S16" s="258">
        <v>0.9</v>
      </c>
      <c r="T16" s="244"/>
    </row>
  </sheetData>
  <mergeCells count="10">
    <mergeCell ref="B13:E13"/>
    <mergeCell ref="B14:E14"/>
    <mergeCell ref="B15:E15"/>
    <mergeCell ref="B16:E16"/>
    <mergeCell ref="B5:E5"/>
    <mergeCell ref="B8:E8"/>
    <mergeCell ref="B9:E9"/>
    <mergeCell ref="B10:E10"/>
    <mergeCell ref="B11:E11"/>
    <mergeCell ref="B12:E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E59"/>
  <sheetViews>
    <sheetView topLeftCell="A7" workbookViewId="0">
      <selection activeCell="F26" sqref="F26"/>
    </sheetView>
  </sheetViews>
  <sheetFormatPr defaultColWidth="11.42578125" defaultRowHeight="15" x14ac:dyDescent="0.25"/>
  <cols>
    <col min="1" max="1" width="2.42578125" customWidth="1"/>
    <col min="2" max="2" width="41.140625" customWidth="1"/>
    <col min="4" max="4" width="14.5703125" customWidth="1"/>
  </cols>
  <sheetData>
    <row r="2" spans="2:5" ht="9.75" customHeight="1" thickBot="1" x14ac:dyDescent="0.3"/>
    <row r="3" spans="2:5" s="170" customFormat="1" ht="37.5" customHeight="1" thickBot="1" x14ac:dyDescent="0.25">
      <c r="B3" s="167" t="s">
        <v>205</v>
      </c>
      <c r="C3" s="168" t="s">
        <v>206</v>
      </c>
      <c r="D3" s="169" t="s">
        <v>220</v>
      </c>
    </row>
    <row r="4" spans="2:5" x14ac:dyDescent="0.25">
      <c r="B4" s="23" t="s">
        <v>72</v>
      </c>
      <c r="C4" s="8">
        <v>8821</v>
      </c>
      <c r="D4" s="177">
        <v>8.7962962962962962E-4</v>
      </c>
      <c r="E4" s="171"/>
    </row>
    <row r="5" spans="2:5" ht="20.100000000000001" customHeight="1" x14ac:dyDescent="0.25">
      <c r="B5" s="15" t="s">
        <v>60</v>
      </c>
      <c r="C5" s="12">
        <v>557</v>
      </c>
      <c r="D5" s="174">
        <v>7.3726851851851861E-3</v>
      </c>
      <c r="E5" s="173"/>
    </row>
    <row r="6" spans="2:5" ht="20.100000000000001" customHeight="1" x14ac:dyDescent="0.25">
      <c r="B6" s="15" t="s">
        <v>58</v>
      </c>
      <c r="C6" s="12">
        <v>366</v>
      </c>
      <c r="D6" s="174">
        <v>5.1504629629629635E-3</v>
      </c>
      <c r="E6" s="173"/>
    </row>
    <row r="7" spans="2:5" ht="20.100000000000001" customHeight="1" x14ac:dyDescent="0.25">
      <c r="B7" s="15" t="s">
        <v>52</v>
      </c>
      <c r="C7" s="12">
        <v>1783</v>
      </c>
      <c r="D7" s="174">
        <v>1.0173611111111111E-2</v>
      </c>
      <c r="E7" s="173"/>
    </row>
    <row r="8" spans="2:5" ht="15.75" thickBot="1" x14ac:dyDescent="0.3">
      <c r="B8" s="18" t="s">
        <v>199</v>
      </c>
      <c r="C8" s="19">
        <v>243</v>
      </c>
      <c r="D8" s="176">
        <v>7.8356481481481489E-3</v>
      </c>
    </row>
    <row r="9" spans="2:5" s="170" customFormat="1" ht="40.5" customHeight="1" thickBot="1" x14ac:dyDescent="0.25">
      <c r="B9" s="183" t="s">
        <v>207</v>
      </c>
      <c r="C9" s="184" t="s">
        <v>206</v>
      </c>
      <c r="D9" s="185" t="s">
        <v>220</v>
      </c>
    </row>
    <row r="10" spans="2:5" x14ac:dyDescent="0.25">
      <c r="B10" s="23" t="s">
        <v>71</v>
      </c>
      <c r="C10" s="8">
        <v>10</v>
      </c>
      <c r="D10" s="177">
        <v>3.6226851851851854E-3</v>
      </c>
      <c r="E10" s="171"/>
    </row>
    <row r="11" spans="2:5" x14ac:dyDescent="0.25">
      <c r="B11" s="15" t="s">
        <v>53</v>
      </c>
      <c r="C11" s="12">
        <v>20</v>
      </c>
      <c r="D11" s="174">
        <v>4.2013888888888891E-3</v>
      </c>
      <c r="E11" s="173"/>
    </row>
    <row r="12" spans="2:5" x14ac:dyDescent="0.25">
      <c r="B12" s="15" t="s">
        <v>54</v>
      </c>
      <c r="C12" s="12">
        <v>119</v>
      </c>
      <c r="D12" s="174">
        <v>4.7685185185185183E-3</v>
      </c>
      <c r="E12" s="173"/>
    </row>
    <row r="13" spans="2:5" x14ac:dyDescent="0.25">
      <c r="B13" s="15" t="s">
        <v>63</v>
      </c>
      <c r="C13" s="12">
        <v>114</v>
      </c>
      <c r="D13" s="174">
        <v>2.0370370370370373E-3</v>
      </c>
      <c r="E13" s="173"/>
    </row>
    <row r="14" spans="2:5" x14ac:dyDescent="0.25">
      <c r="B14" s="15" t="s">
        <v>66</v>
      </c>
      <c r="C14" s="12">
        <v>19</v>
      </c>
      <c r="D14" s="174">
        <v>9.2592592592592585E-4</v>
      </c>
      <c r="E14" s="173"/>
    </row>
    <row r="15" spans="2:5" ht="20.100000000000001" customHeight="1" thickBot="1" x14ac:dyDescent="0.3">
      <c r="B15" s="18" t="s">
        <v>56</v>
      </c>
      <c r="C15" s="19">
        <v>8</v>
      </c>
      <c r="D15" s="176">
        <v>2.1412037037037038E-3</v>
      </c>
    </row>
    <row r="16" spans="2:5" s="170" customFormat="1" ht="40.5" customHeight="1" thickBot="1" x14ac:dyDescent="0.25">
      <c r="B16" s="183" t="s">
        <v>208</v>
      </c>
      <c r="C16" s="184" t="s">
        <v>206</v>
      </c>
      <c r="D16" s="185" t="s">
        <v>220</v>
      </c>
    </row>
    <row r="17" spans="2:5" x14ac:dyDescent="0.25">
      <c r="B17" s="23" t="s">
        <v>73</v>
      </c>
      <c r="C17" s="8">
        <v>33</v>
      </c>
      <c r="D17" s="177">
        <v>4.0509259259259257E-3</v>
      </c>
      <c r="E17" s="173"/>
    </row>
    <row r="18" spans="2:5" x14ac:dyDescent="0.25">
      <c r="B18" s="15" t="s">
        <v>266</v>
      </c>
      <c r="C18" s="12">
        <v>46</v>
      </c>
      <c r="D18" s="174">
        <v>1.8287037037037037E-3</v>
      </c>
      <c r="E18" s="173"/>
    </row>
    <row r="19" spans="2:5" x14ac:dyDescent="0.25">
      <c r="B19" s="15" t="s">
        <v>61</v>
      </c>
      <c r="C19" s="12">
        <v>986</v>
      </c>
      <c r="D19" s="174">
        <v>3.9236111111111112E-3</v>
      </c>
    </row>
    <row r="20" spans="2:5" ht="15.75" thickBot="1" x14ac:dyDescent="0.3">
      <c r="B20" s="18" t="s">
        <v>49</v>
      </c>
      <c r="C20" s="19">
        <v>9</v>
      </c>
      <c r="D20" s="176">
        <v>7.5462962962962966E-3</v>
      </c>
    </row>
    <row r="21" spans="2:5" s="170" customFormat="1" ht="39" thickBot="1" x14ac:dyDescent="0.25">
      <c r="B21" s="183" t="s">
        <v>209</v>
      </c>
      <c r="C21" s="184" t="s">
        <v>206</v>
      </c>
      <c r="D21" s="185" t="s">
        <v>220</v>
      </c>
    </row>
    <row r="22" spans="2:5" x14ac:dyDescent="0.25">
      <c r="B22" s="23" t="s">
        <v>70</v>
      </c>
      <c r="C22" s="8">
        <v>4616</v>
      </c>
      <c r="D22" s="177">
        <v>2.7546296296296294E-3</v>
      </c>
      <c r="E22" s="173"/>
    </row>
    <row r="23" spans="2:5" ht="15.75" customHeight="1" x14ac:dyDescent="0.25">
      <c r="B23" s="15" t="s">
        <v>59</v>
      </c>
      <c r="C23" s="12">
        <v>705</v>
      </c>
      <c r="D23" s="174">
        <v>3.9351851851851852E-4</v>
      </c>
    </row>
    <row r="24" spans="2:5" x14ac:dyDescent="0.25">
      <c r="B24" s="15" t="s">
        <v>79</v>
      </c>
      <c r="C24" s="12">
        <v>53</v>
      </c>
      <c r="D24" s="174">
        <v>1.3078703703703705E-3</v>
      </c>
    </row>
    <row r="25" spans="2:5" x14ac:dyDescent="0.25">
      <c r="B25" s="15" t="s">
        <v>77</v>
      </c>
      <c r="C25" s="12">
        <v>48</v>
      </c>
      <c r="D25" s="174">
        <v>1.6180555555555556E-2</v>
      </c>
    </row>
    <row r="26" spans="2:5" x14ac:dyDescent="0.25">
      <c r="B26" s="15" t="s">
        <v>264</v>
      </c>
      <c r="C26" s="12">
        <v>1262</v>
      </c>
      <c r="D26" s="174">
        <v>6.5393518518518517E-3</v>
      </c>
    </row>
    <row r="27" spans="2:5" x14ac:dyDescent="0.25">
      <c r="B27" s="15" t="s">
        <v>65</v>
      </c>
      <c r="C27" s="12">
        <v>475</v>
      </c>
      <c r="D27" s="174">
        <v>1.2037037037037038E-3</v>
      </c>
    </row>
    <row r="28" spans="2:5" ht="15.75" thickBot="1" x14ac:dyDescent="0.3">
      <c r="B28" s="97" t="s">
        <v>76</v>
      </c>
      <c r="C28" s="70">
        <v>7068</v>
      </c>
      <c r="D28" s="214">
        <v>3.3449074074074071E-3</v>
      </c>
    </row>
    <row r="29" spans="2:5" s="170" customFormat="1" ht="39" thickBot="1" x14ac:dyDescent="0.25">
      <c r="B29" s="215" t="s">
        <v>212</v>
      </c>
      <c r="C29" s="179" t="s">
        <v>206</v>
      </c>
      <c r="D29" s="180" t="s">
        <v>220</v>
      </c>
    </row>
    <row r="30" spans="2:5" x14ac:dyDescent="0.25">
      <c r="B30" s="23" t="s">
        <v>64</v>
      </c>
      <c r="C30" s="8">
        <v>164</v>
      </c>
      <c r="D30" s="177">
        <v>6.8981481481481489E-3</v>
      </c>
      <c r="E30" s="173"/>
    </row>
    <row r="31" spans="2:5" ht="15.75" thickBot="1" x14ac:dyDescent="0.3">
      <c r="B31" s="18" t="s">
        <v>265</v>
      </c>
      <c r="C31" s="19">
        <v>35</v>
      </c>
      <c r="D31" s="176">
        <v>6.6203703703703702E-3</v>
      </c>
      <c r="E31" s="173"/>
    </row>
    <row r="32" spans="2:5" s="170" customFormat="1" ht="39" thickBot="1" x14ac:dyDescent="0.25">
      <c r="B32" s="183" t="s">
        <v>221</v>
      </c>
      <c r="C32" s="184" t="s">
        <v>206</v>
      </c>
      <c r="D32" s="185" t="s">
        <v>220</v>
      </c>
    </row>
    <row r="33" spans="2:5" x14ac:dyDescent="0.25">
      <c r="B33" s="23" t="s">
        <v>48</v>
      </c>
      <c r="C33" s="8">
        <v>220</v>
      </c>
      <c r="D33" s="177">
        <v>8.2523148148148148E-3</v>
      </c>
      <c r="E33" s="173"/>
    </row>
    <row r="34" spans="2:5" x14ac:dyDescent="0.25">
      <c r="B34" s="15" t="s">
        <v>267</v>
      </c>
      <c r="C34" s="12">
        <v>491</v>
      </c>
      <c r="D34" s="174">
        <v>8.8541666666666664E-3</v>
      </c>
      <c r="E34" s="173"/>
    </row>
    <row r="35" spans="2:5" x14ac:dyDescent="0.25">
      <c r="B35" s="15" t="s">
        <v>262</v>
      </c>
      <c r="C35" s="12">
        <v>3</v>
      </c>
      <c r="D35" s="174">
        <v>1.1770833333333333E-2</v>
      </c>
    </row>
    <row r="36" spans="2:5" ht="15.75" thickBot="1" x14ac:dyDescent="0.3">
      <c r="B36" s="18" t="s">
        <v>68</v>
      </c>
      <c r="C36" s="19">
        <v>185</v>
      </c>
      <c r="D36" s="176">
        <v>4.386574074074074E-3</v>
      </c>
    </row>
    <row r="37" spans="2:5" s="170" customFormat="1" ht="39" thickBot="1" x14ac:dyDescent="0.25">
      <c r="B37" s="183" t="s">
        <v>213</v>
      </c>
      <c r="C37" s="184" t="s">
        <v>206</v>
      </c>
      <c r="D37" s="185" t="s">
        <v>220</v>
      </c>
    </row>
    <row r="38" spans="2:5" x14ac:dyDescent="0.25">
      <c r="B38" s="23" t="s">
        <v>75</v>
      </c>
      <c r="C38" s="8">
        <v>2</v>
      </c>
      <c r="D38" s="177">
        <v>4.9652777777777777E-3</v>
      </c>
      <c r="E38" s="173"/>
    </row>
    <row r="39" spans="2:5" ht="15.75" thickBot="1" x14ac:dyDescent="0.3">
      <c r="B39" s="175"/>
      <c r="C39" s="19"/>
      <c r="D39" s="176"/>
    </row>
    <row r="40" spans="2:5" s="170" customFormat="1" ht="39" thickBot="1" x14ac:dyDescent="0.25">
      <c r="B40" s="183" t="s">
        <v>214</v>
      </c>
      <c r="C40" s="184" t="s">
        <v>206</v>
      </c>
      <c r="D40" s="185" t="s">
        <v>220</v>
      </c>
    </row>
    <row r="41" spans="2:5" ht="15.75" thickBot="1" x14ac:dyDescent="0.3">
      <c r="B41" s="68" t="s">
        <v>67</v>
      </c>
      <c r="C41" s="101">
        <v>48</v>
      </c>
      <c r="D41" s="186">
        <v>6.3194444444444444E-3</v>
      </c>
      <c r="E41" s="173"/>
    </row>
    <row r="42" spans="2:5" s="170" customFormat="1" ht="39" thickBot="1" x14ac:dyDescent="0.25">
      <c r="B42" s="183" t="s">
        <v>194</v>
      </c>
      <c r="C42" s="184" t="s">
        <v>206</v>
      </c>
      <c r="D42" s="185" t="s">
        <v>220</v>
      </c>
    </row>
    <row r="43" spans="2:5" x14ac:dyDescent="0.25">
      <c r="B43" s="23" t="s">
        <v>51</v>
      </c>
      <c r="C43" s="8">
        <v>922</v>
      </c>
      <c r="D43" s="177">
        <v>6.7592592592592591E-3</v>
      </c>
    </row>
    <row r="44" spans="2:5" x14ac:dyDescent="0.25">
      <c r="B44" s="15" t="s">
        <v>55</v>
      </c>
      <c r="C44" s="12">
        <v>1321</v>
      </c>
      <c r="D44" s="174">
        <v>5.3587962962962964E-3</v>
      </c>
    </row>
    <row r="45" spans="2:5" x14ac:dyDescent="0.25">
      <c r="B45" s="15" t="s">
        <v>62</v>
      </c>
      <c r="C45" s="12">
        <v>3</v>
      </c>
      <c r="D45" s="174">
        <v>9.5949074074074079E-3</v>
      </c>
    </row>
    <row r="46" spans="2:5" x14ac:dyDescent="0.25">
      <c r="B46" s="15" t="s">
        <v>69</v>
      </c>
      <c r="C46" s="12">
        <v>0</v>
      </c>
      <c r="D46" s="174">
        <v>0</v>
      </c>
    </row>
    <row r="47" spans="2:5" x14ac:dyDescent="0.25">
      <c r="B47" s="15" t="s">
        <v>78</v>
      </c>
      <c r="C47" s="12">
        <v>11</v>
      </c>
      <c r="D47" s="174">
        <v>5.4050925925925924E-3</v>
      </c>
    </row>
    <row r="48" spans="2:5" ht="15.75" thickBot="1" x14ac:dyDescent="0.3">
      <c r="B48" s="18" t="s">
        <v>50</v>
      </c>
      <c r="C48" s="19">
        <v>407</v>
      </c>
      <c r="D48" s="176">
        <v>7.3958333333333341E-3</v>
      </c>
    </row>
    <row r="49" spans="2:4" s="170" customFormat="1" ht="39" thickBot="1" x14ac:dyDescent="0.25">
      <c r="B49" s="183" t="s">
        <v>215</v>
      </c>
      <c r="C49" s="184" t="s">
        <v>206</v>
      </c>
      <c r="D49" s="185" t="s">
        <v>220</v>
      </c>
    </row>
    <row r="50" spans="2:4" x14ac:dyDescent="0.25">
      <c r="B50" s="23" t="s">
        <v>74</v>
      </c>
      <c r="C50" s="8">
        <v>21</v>
      </c>
      <c r="D50" s="177">
        <v>3.5416666666666665E-3</v>
      </c>
    </row>
    <row r="51" spans="2:4" ht="15.75" thickBot="1" x14ac:dyDescent="0.3">
      <c r="B51" s="18" t="s">
        <v>188</v>
      </c>
      <c r="C51" s="19">
        <v>58</v>
      </c>
      <c r="D51" s="176">
        <v>3.1712962962962958E-3</v>
      </c>
    </row>
    <row r="52" spans="2:4" s="170" customFormat="1" ht="39" thickBot="1" x14ac:dyDescent="0.25">
      <c r="B52" s="183" t="s">
        <v>218</v>
      </c>
      <c r="C52" s="184" t="s">
        <v>206</v>
      </c>
      <c r="D52" s="185" t="s">
        <v>220</v>
      </c>
    </row>
    <row r="53" spans="2:4" ht="15.75" thickBot="1" x14ac:dyDescent="0.3">
      <c r="B53" s="68" t="s">
        <v>261</v>
      </c>
      <c r="C53" s="101">
        <v>296</v>
      </c>
      <c r="D53" s="186">
        <v>1.2268518518518518E-3</v>
      </c>
    </row>
    <row r="56" spans="2:4" ht="15.75" thickBot="1" x14ac:dyDescent="0.3"/>
    <row r="57" spans="2:4" ht="19.5" thickBot="1" x14ac:dyDescent="0.35">
      <c r="C57" s="415"/>
      <c r="D57" s="416"/>
    </row>
    <row r="58" spans="2:4" s="170" customFormat="1" ht="39" thickBot="1" x14ac:dyDescent="0.25">
      <c r="B58" s="178" t="s">
        <v>216</v>
      </c>
      <c r="C58" s="179" t="s">
        <v>206</v>
      </c>
      <c r="D58" s="169" t="s">
        <v>220</v>
      </c>
    </row>
    <row r="59" spans="2:4" x14ac:dyDescent="0.25">
      <c r="B59" s="182"/>
      <c r="C59" s="172"/>
      <c r="D59" s="181"/>
    </row>
  </sheetData>
  <mergeCells count="1">
    <mergeCell ref="C57:D5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Q70"/>
  <sheetViews>
    <sheetView workbookViewId="0">
      <selection activeCell="F36" sqref="F36"/>
    </sheetView>
  </sheetViews>
  <sheetFormatPr defaultColWidth="11.42578125" defaultRowHeight="15" x14ac:dyDescent="0.25"/>
  <cols>
    <col min="1" max="1" width="27.85546875" customWidth="1"/>
    <col min="4" max="4" width="5.7109375" customWidth="1"/>
    <col min="5" max="5" width="25.85546875" customWidth="1"/>
    <col min="6" max="6" width="42.140625" customWidth="1"/>
    <col min="7" max="7" width="11.85546875" style="157" customWidth="1"/>
    <col min="8" max="8" width="19.42578125" customWidth="1"/>
    <col min="10" max="10" width="20.7109375" customWidth="1"/>
    <col min="15" max="15" width="19.7109375" customWidth="1"/>
  </cols>
  <sheetData>
    <row r="3" spans="1:17" ht="15.75" thickBot="1" x14ac:dyDescent="0.3"/>
    <row r="4" spans="1:17" ht="15.75" thickBot="1" x14ac:dyDescent="0.3">
      <c r="A4" s="66" t="s">
        <v>294</v>
      </c>
      <c r="B4" s="25"/>
      <c r="E4" s="6"/>
      <c r="F4" s="12" t="s">
        <v>43</v>
      </c>
      <c r="G4" s="12" t="s">
        <v>44</v>
      </c>
      <c r="J4" s="66" t="s">
        <v>294</v>
      </c>
      <c r="K4" s="25"/>
    </row>
    <row r="5" spans="1:17" x14ac:dyDescent="0.25">
      <c r="A5" s="158"/>
      <c r="B5" s="12"/>
      <c r="E5" s="115"/>
      <c r="F5" s="12" t="s">
        <v>47</v>
      </c>
      <c r="G5" s="12">
        <v>290</v>
      </c>
      <c r="J5" s="158"/>
      <c r="K5" s="213">
        <v>2022</v>
      </c>
      <c r="N5" s="141">
        <v>2021</v>
      </c>
    </row>
    <row r="6" spans="1:17" x14ac:dyDescent="0.25">
      <c r="A6" s="12" t="s">
        <v>168</v>
      </c>
      <c r="B6" s="12">
        <v>6610</v>
      </c>
      <c r="C6" s="159">
        <f>+B6/$B$10</f>
        <v>0.21583673469387754</v>
      </c>
      <c r="E6" s="106"/>
      <c r="F6" s="12" t="s">
        <v>260</v>
      </c>
      <c r="G6" s="12">
        <v>98</v>
      </c>
      <c r="J6" s="12" t="s">
        <v>168</v>
      </c>
      <c r="K6" s="12">
        <v>6610</v>
      </c>
      <c r="L6" s="159">
        <f>+K6/$B$10</f>
        <v>0.21583673469387754</v>
      </c>
      <c r="M6" s="159">
        <v>0.25747960108794199</v>
      </c>
      <c r="N6" s="12">
        <v>7100</v>
      </c>
      <c r="O6" s="12" t="s">
        <v>168</v>
      </c>
      <c r="P6" s="12">
        <v>7100</v>
      </c>
      <c r="Q6" s="159">
        <f>+P6/$B$10</f>
        <v>0.23183673469387756</v>
      </c>
    </row>
    <row r="7" spans="1:17" x14ac:dyDescent="0.25">
      <c r="A7" s="12" t="s">
        <v>169</v>
      </c>
      <c r="B7" s="12">
        <v>11527</v>
      </c>
      <c r="C7" s="159">
        <f>+B7/$B$10</f>
        <v>0.3763918367346939</v>
      </c>
      <c r="E7" s="106"/>
      <c r="F7" s="213" t="s">
        <v>261</v>
      </c>
      <c r="G7" s="12">
        <v>296</v>
      </c>
      <c r="J7" s="12" t="s">
        <v>169</v>
      </c>
      <c r="K7" s="12">
        <v>11527</v>
      </c>
      <c r="L7" s="159">
        <f>+K7/$B$10</f>
        <v>0.3763918367346939</v>
      </c>
      <c r="M7" s="159">
        <v>0.39104261106074345</v>
      </c>
      <c r="N7" s="12">
        <v>10783</v>
      </c>
      <c r="O7" s="12" t="s">
        <v>169</v>
      </c>
      <c r="P7" s="12">
        <v>10783</v>
      </c>
      <c r="Q7" s="159">
        <f t="shared" ref="Q7:Q9" si="0">+P7/$B$10</f>
        <v>0.35209795918367348</v>
      </c>
    </row>
    <row r="8" spans="1:17" x14ac:dyDescent="0.25">
      <c r="A8" s="12" t="s">
        <v>170</v>
      </c>
      <c r="B8" s="12">
        <v>1636</v>
      </c>
      <c r="C8" s="159">
        <f>+B8/$B$10</f>
        <v>5.3420408163265307E-2</v>
      </c>
      <c r="F8" s="213" t="s">
        <v>262</v>
      </c>
      <c r="G8" s="12">
        <v>3</v>
      </c>
      <c r="J8" s="12" t="s">
        <v>170</v>
      </c>
      <c r="K8" s="12">
        <v>1636</v>
      </c>
      <c r="L8" s="159">
        <f>+K8/$B$10</f>
        <v>5.3420408163265307E-2</v>
      </c>
      <c r="M8" s="159">
        <v>7.9093381686310069E-2</v>
      </c>
      <c r="N8" s="12">
        <v>2181</v>
      </c>
      <c r="O8" s="12" t="s">
        <v>170</v>
      </c>
      <c r="P8" s="12">
        <v>2181</v>
      </c>
      <c r="Q8" s="159">
        <f t="shared" si="0"/>
        <v>7.1216326530612245E-2</v>
      </c>
    </row>
    <row r="9" spans="1:17" ht="15.75" thickBot="1" x14ac:dyDescent="0.3">
      <c r="A9" s="70" t="s">
        <v>171</v>
      </c>
      <c r="B9" s="70">
        <v>10852</v>
      </c>
      <c r="C9" s="159">
        <f>+B9/$B$10</f>
        <v>0.35435102040816324</v>
      </c>
      <c r="F9" s="213" t="s">
        <v>48</v>
      </c>
      <c r="G9" s="12">
        <v>220</v>
      </c>
      <c r="J9" s="70" t="s">
        <v>171</v>
      </c>
      <c r="K9" s="70">
        <v>10852</v>
      </c>
      <c r="L9" s="159">
        <f>+K9/$B$10</f>
        <v>0.35435102040816324</v>
      </c>
      <c r="M9" s="159">
        <v>0.27238440616500453</v>
      </c>
      <c r="N9" s="70">
        <v>7511</v>
      </c>
      <c r="O9" s="70" t="s">
        <v>171</v>
      </c>
      <c r="P9" s="70">
        <v>7511</v>
      </c>
      <c r="Q9" s="159">
        <f t="shared" si="0"/>
        <v>0.24525714285714287</v>
      </c>
    </row>
    <row r="10" spans="1:17" ht="15.75" thickBot="1" x14ac:dyDescent="0.3">
      <c r="A10" s="68" t="s">
        <v>172</v>
      </c>
      <c r="B10" s="160">
        <f>SUM(B6:B9)</f>
        <v>30625</v>
      </c>
      <c r="C10" s="159">
        <f>SUM(C6:C9)</f>
        <v>1</v>
      </c>
      <c r="E10" s="51"/>
      <c r="F10" s="213" t="s">
        <v>49</v>
      </c>
      <c r="G10" s="12">
        <v>9</v>
      </c>
      <c r="J10" s="68" t="s">
        <v>172</v>
      </c>
      <c r="K10" s="160">
        <f>SUM(K6:K9)</f>
        <v>30625</v>
      </c>
      <c r="L10" s="159">
        <f>SUM(L6:L9)</f>
        <v>1</v>
      </c>
      <c r="M10" s="159">
        <v>1</v>
      </c>
      <c r="N10" s="160">
        <f>SUM(N6:N9)</f>
        <v>27575</v>
      </c>
      <c r="O10" s="68" t="s">
        <v>172</v>
      </c>
      <c r="P10" s="160">
        <f>SUM(P6:P9)</f>
        <v>27575</v>
      </c>
      <c r="Q10" s="159">
        <f>SUM(Q6:Q9)</f>
        <v>0.90040816326530615</v>
      </c>
    </row>
    <row r="11" spans="1:17" x14ac:dyDescent="0.25">
      <c r="F11" s="213" t="s">
        <v>267</v>
      </c>
      <c r="G11" s="12">
        <v>491</v>
      </c>
    </row>
    <row r="12" spans="1:17" ht="15.75" thickBot="1" x14ac:dyDescent="0.3">
      <c r="F12" s="213" t="s">
        <v>50</v>
      </c>
      <c r="G12" s="12">
        <v>407</v>
      </c>
    </row>
    <row r="13" spans="1:17" ht="15.75" thickBot="1" x14ac:dyDescent="0.3">
      <c r="A13" s="66" t="s">
        <v>173</v>
      </c>
      <c r="B13" s="25"/>
      <c r="E13" s="6"/>
      <c r="F13" s="213" t="s">
        <v>51</v>
      </c>
      <c r="G13" s="12">
        <v>922</v>
      </c>
    </row>
    <row r="14" spans="1:17" ht="15.75" thickBot="1" x14ac:dyDescent="0.3">
      <c r="A14" s="81" t="s">
        <v>174</v>
      </c>
      <c r="B14" s="12">
        <v>8821</v>
      </c>
      <c r="E14" s="115"/>
      <c r="F14" s="213" t="s">
        <v>52</v>
      </c>
      <c r="G14" s="12">
        <v>1783</v>
      </c>
    </row>
    <row r="15" spans="1:17" ht="15.75" thickBot="1" x14ac:dyDescent="0.3">
      <c r="A15" s="12" t="s">
        <v>175</v>
      </c>
      <c r="B15" s="12">
        <v>1783</v>
      </c>
      <c r="E15" s="106"/>
      <c r="F15" s="213" t="s">
        <v>53</v>
      </c>
      <c r="G15" s="12">
        <v>20</v>
      </c>
      <c r="K15" s="299">
        <v>2021</v>
      </c>
      <c r="L15" s="160">
        <v>2022</v>
      </c>
    </row>
    <row r="16" spans="1:17" x14ac:dyDescent="0.25">
      <c r="A16" s="12" t="s">
        <v>176</v>
      </c>
      <c r="B16" s="12">
        <v>557</v>
      </c>
      <c r="E16" s="106"/>
      <c r="F16" s="213" t="s">
        <v>54</v>
      </c>
      <c r="G16" s="12">
        <v>119</v>
      </c>
      <c r="J16" s="294" t="s">
        <v>168</v>
      </c>
      <c r="K16" s="297">
        <v>7100</v>
      </c>
      <c r="L16" s="298">
        <v>6610</v>
      </c>
    </row>
    <row r="17" spans="1:12" x14ac:dyDescent="0.25">
      <c r="A17" s="70" t="s">
        <v>177</v>
      </c>
      <c r="B17" s="70">
        <v>366</v>
      </c>
      <c r="F17" s="213" t="s">
        <v>55</v>
      </c>
      <c r="G17" s="12">
        <v>1321</v>
      </c>
      <c r="J17" s="295" t="s">
        <v>169</v>
      </c>
      <c r="K17" s="25">
        <v>10783</v>
      </c>
      <c r="L17" s="17">
        <v>11527</v>
      </c>
    </row>
    <row r="18" spans="1:12" ht="15.75" thickBot="1" x14ac:dyDescent="0.3">
      <c r="A18" s="161" t="s">
        <v>178</v>
      </c>
      <c r="B18" s="162"/>
      <c r="F18" s="213" t="s">
        <v>56</v>
      </c>
      <c r="G18" s="12">
        <v>8</v>
      </c>
      <c r="J18" s="295" t="s">
        <v>170</v>
      </c>
      <c r="K18" s="25">
        <v>2181</v>
      </c>
      <c r="L18" s="17">
        <v>1636</v>
      </c>
    </row>
    <row r="19" spans="1:12" ht="15.75" thickBot="1" x14ac:dyDescent="0.3">
      <c r="A19" s="68"/>
      <c r="B19" s="160">
        <f>SUM(B14:B18)</f>
        <v>11527</v>
      </c>
      <c r="F19" s="213" t="s">
        <v>57</v>
      </c>
      <c r="G19" s="12">
        <v>58</v>
      </c>
      <c r="J19" s="296" t="s">
        <v>171</v>
      </c>
      <c r="K19" s="26">
        <v>7511</v>
      </c>
      <c r="L19" s="21">
        <v>10852</v>
      </c>
    </row>
    <row r="20" spans="1:12" ht="15.75" thickBot="1" x14ac:dyDescent="0.3">
      <c r="E20" s="51"/>
      <c r="F20" s="12" t="s">
        <v>263</v>
      </c>
      <c r="G20" s="12">
        <v>0</v>
      </c>
    </row>
    <row r="21" spans="1:12" ht="15.75" thickBot="1" x14ac:dyDescent="0.3">
      <c r="A21" s="66" t="s">
        <v>170</v>
      </c>
      <c r="B21" s="25"/>
      <c r="F21" s="213" t="s">
        <v>58</v>
      </c>
      <c r="G21" s="12">
        <v>366</v>
      </c>
    </row>
    <row r="22" spans="1:12" x14ac:dyDescent="0.25">
      <c r="A22" s="81" t="s">
        <v>81</v>
      </c>
      <c r="B22" s="12">
        <v>46</v>
      </c>
      <c r="F22" s="213" t="s">
        <v>59</v>
      </c>
      <c r="G22" s="12">
        <v>705</v>
      </c>
    </row>
    <row r="23" spans="1:12" x14ac:dyDescent="0.25">
      <c r="A23" s="12" t="s">
        <v>179</v>
      </c>
      <c r="B23" s="12">
        <v>164</v>
      </c>
      <c r="F23" s="213" t="s">
        <v>60</v>
      </c>
      <c r="G23" s="12">
        <v>557</v>
      </c>
    </row>
    <row r="24" spans="1:12" x14ac:dyDescent="0.25">
      <c r="A24" s="12" t="s">
        <v>180</v>
      </c>
      <c r="B24" s="80"/>
      <c r="E24" s="106"/>
      <c r="F24" s="213" t="s">
        <v>61</v>
      </c>
      <c r="G24" s="12">
        <v>986</v>
      </c>
    </row>
    <row r="25" spans="1:12" x14ac:dyDescent="0.25">
      <c r="A25" s="12" t="s">
        <v>293</v>
      </c>
      <c r="B25" s="12">
        <v>296</v>
      </c>
      <c r="E25" s="106"/>
      <c r="F25" s="213" t="s">
        <v>62</v>
      </c>
      <c r="G25" s="12">
        <v>3</v>
      </c>
    </row>
    <row r="26" spans="1:12" x14ac:dyDescent="0.25">
      <c r="A26" s="12" t="s">
        <v>181</v>
      </c>
      <c r="B26" s="12"/>
      <c r="F26" s="213" t="s">
        <v>63</v>
      </c>
      <c r="G26" s="12">
        <v>114</v>
      </c>
    </row>
    <row r="27" spans="1:12" x14ac:dyDescent="0.25">
      <c r="A27" s="12" t="s">
        <v>182</v>
      </c>
      <c r="B27" s="12">
        <v>220</v>
      </c>
      <c r="F27" s="213" t="s">
        <v>64</v>
      </c>
      <c r="G27" s="12">
        <v>164</v>
      </c>
    </row>
    <row r="28" spans="1:12" x14ac:dyDescent="0.25">
      <c r="A28" s="12" t="s">
        <v>183</v>
      </c>
      <c r="B28" s="12">
        <v>3</v>
      </c>
      <c r="F28" s="12" t="s">
        <v>65</v>
      </c>
      <c r="G28" s="12">
        <v>475</v>
      </c>
    </row>
    <row r="29" spans="1:12" x14ac:dyDescent="0.25">
      <c r="A29" s="12" t="s">
        <v>201</v>
      </c>
      <c r="B29" s="12">
        <v>491</v>
      </c>
      <c r="E29" s="106"/>
      <c r="F29" s="213" t="s">
        <v>66</v>
      </c>
      <c r="G29" s="12">
        <v>19</v>
      </c>
    </row>
    <row r="30" spans="1:12" x14ac:dyDescent="0.25">
      <c r="A30" s="12" t="s">
        <v>184</v>
      </c>
      <c r="B30" s="12"/>
      <c r="F30" s="12" t="s">
        <v>334</v>
      </c>
      <c r="G30" s="12">
        <v>620</v>
      </c>
    </row>
    <row r="31" spans="1:12" x14ac:dyDescent="0.25">
      <c r="A31" s="12" t="s">
        <v>185</v>
      </c>
      <c r="B31" s="12"/>
      <c r="F31" s="12" t="s">
        <v>335</v>
      </c>
      <c r="G31" s="12">
        <v>254</v>
      </c>
    </row>
    <row r="32" spans="1:12" x14ac:dyDescent="0.25">
      <c r="A32" s="12" t="s">
        <v>186</v>
      </c>
      <c r="B32" s="12"/>
      <c r="F32" s="213" t="s">
        <v>67</v>
      </c>
      <c r="G32" s="12">
        <v>48</v>
      </c>
    </row>
    <row r="33" spans="1:7" x14ac:dyDescent="0.25">
      <c r="A33" s="12" t="s">
        <v>202</v>
      </c>
      <c r="B33" s="12">
        <v>407</v>
      </c>
      <c r="F33" s="213" t="s">
        <v>68</v>
      </c>
      <c r="G33" s="12">
        <v>185</v>
      </c>
    </row>
    <row r="34" spans="1:7" x14ac:dyDescent="0.25">
      <c r="A34" s="70" t="s">
        <v>188</v>
      </c>
      <c r="B34" s="70"/>
      <c r="F34" s="213" t="s">
        <v>69</v>
      </c>
      <c r="G34" s="12">
        <v>0</v>
      </c>
    </row>
    <row r="35" spans="1:7" ht="15.75" thickBot="1" x14ac:dyDescent="0.3">
      <c r="A35" s="161" t="s">
        <v>203</v>
      </c>
      <c r="B35" s="162">
        <v>9</v>
      </c>
      <c r="F35" s="213" t="s">
        <v>264</v>
      </c>
      <c r="G35" s="12">
        <v>1262</v>
      </c>
    </row>
    <row r="36" spans="1:7" ht="15.75" thickBot="1" x14ac:dyDescent="0.3">
      <c r="A36" s="68"/>
      <c r="B36" s="160">
        <f>SUM(B22:B35)</f>
        <v>1636</v>
      </c>
      <c r="F36" s="213" t="s">
        <v>70</v>
      </c>
      <c r="G36" s="12">
        <v>4616</v>
      </c>
    </row>
    <row r="37" spans="1:7" ht="15.75" thickBot="1" x14ac:dyDescent="0.3">
      <c r="F37" s="213" t="s">
        <v>71</v>
      </c>
      <c r="G37" s="12">
        <v>10</v>
      </c>
    </row>
    <row r="38" spans="1:7" x14ac:dyDescent="0.25">
      <c r="A38" s="163" t="s">
        <v>189</v>
      </c>
      <c r="B38" s="112"/>
      <c r="F38" s="213" t="s">
        <v>72</v>
      </c>
      <c r="G38" s="12">
        <v>8821</v>
      </c>
    </row>
    <row r="39" spans="1:7" x14ac:dyDescent="0.25">
      <c r="A39" s="12" t="s">
        <v>73</v>
      </c>
      <c r="B39" s="12">
        <v>33</v>
      </c>
      <c r="F39" s="213" t="s">
        <v>73</v>
      </c>
      <c r="G39" s="12">
        <v>33</v>
      </c>
    </row>
    <row r="40" spans="1:7" x14ac:dyDescent="0.25">
      <c r="A40" s="12" t="s">
        <v>190</v>
      </c>
      <c r="B40" s="12">
        <v>4616</v>
      </c>
      <c r="F40" s="213" t="s">
        <v>265</v>
      </c>
      <c r="G40" s="12">
        <v>35</v>
      </c>
    </row>
    <row r="41" spans="1:7" x14ac:dyDescent="0.25">
      <c r="A41" s="12" t="s">
        <v>53</v>
      </c>
      <c r="B41" s="12">
        <v>20</v>
      </c>
      <c r="F41" s="213" t="s">
        <v>74</v>
      </c>
      <c r="G41" s="12">
        <v>21</v>
      </c>
    </row>
    <row r="42" spans="1:7" x14ac:dyDescent="0.25">
      <c r="A42" s="12" t="s">
        <v>191</v>
      </c>
      <c r="B42" s="12">
        <v>119</v>
      </c>
      <c r="F42" s="213" t="s">
        <v>75</v>
      </c>
      <c r="G42" s="12">
        <v>2</v>
      </c>
    </row>
    <row r="43" spans="1:7" x14ac:dyDescent="0.25">
      <c r="A43" s="12" t="s">
        <v>192</v>
      </c>
      <c r="B43" s="12">
        <v>48</v>
      </c>
      <c r="F43" s="213" t="s">
        <v>76</v>
      </c>
      <c r="G43" s="12">
        <v>18102</v>
      </c>
    </row>
    <row r="44" spans="1:7" x14ac:dyDescent="0.25">
      <c r="A44" s="12" t="s">
        <v>63</v>
      </c>
      <c r="B44" s="12">
        <v>114</v>
      </c>
      <c r="F44" s="213" t="s">
        <v>77</v>
      </c>
      <c r="G44" s="12">
        <v>48</v>
      </c>
    </row>
    <row r="45" spans="1:7" x14ac:dyDescent="0.25">
      <c r="A45" s="12" t="s">
        <v>193</v>
      </c>
      <c r="B45" s="12">
        <v>19</v>
      </c>
      <c r="F45" s="213" t="s">
        <v>78</v>
      </c>
      <c r="G45" s="12">
        <v>11</v>
      </c>
    </row>
    <row r="46" spans="1:7" x14ac:dyDescent="0.25">
      <c r="A46" s="12" t="s">
        <v>75</v>
      </c>
      <c r="B46" s="12">
        <v>2</v>
      </c>
      <c r="F46" s="213" t="s">
        <v>79</v>
      </c>
      <c r="G46" s="12">
        <v>53</v>
      </c>
    </row>
    <row r="47" spans="1:7" x14ac:dyDescent="0.25">
      <c r="A47" s="12" t="s">
        <v>56</v>
      </c>
      <c r="B47" s="12">
        <v>8</v>
      </c>
      <c r="F47" s="213" t="s">
        <v>80</v>
      </c>
      <c r="G47" s="12">
        <v>243</v>
      </c>
    </row>
    <row r="48" spans="1:7" x14ac:dyDescent="0.25">
      <c r="A48" s="12" t="s">
        <v>265</v>
      </c>
      <c r="B48" s="12">
        <v>35</v>
      </c>
      <c r="F48" s="213" t="s">
        <v>266</v>
      </c>
      <c r="G48" s="12">
        <v>46</v>
      </c>
    </row>
    <row r="49" spans="1:7" x14ac:dyDescent="0.25">
      <c r="A49" s="12" t="s">
        <v>195</v>
      </c>
      <c r="B49" s="12">
        <v>53</v>
      </c>
      <c r="F49" s="165" t="s">
        <v>2</v>
      </c>
      <c r="G49" s="12">
        <v>30541</v>
      </c>
    </row>
    <row r="50" spans="1:7" x14ac:dyDescent="0.25">
      <c r="A50" s="12" t="s">
        <v>196</v>
      </c>
      <c r="B50" s="12">
        <v>705</v>
      </c>
    </row>
    <row r="51" spans="1:7" x14ac:dyDescent="0.25">
      <c r="A51" s="12" t="s">
        <v>197</v>
      </c>
      <c r="B51" s="12">
        <v>1262</v>
      </c>
    </row>
    <row r="52" spans="1:7" x14ac:dyDescent="0.25">
      <c r="A52" s="12" t="s">
        <v>74</v>
      </c>
      <c r="B52" s="12">
        <v>21</v>
      </c>
    </row>
    <row r="53" spans="1:7" x14ac:dyDescent="0.25">
      <c r="A53" s="12" t="s">
        <v>198</v>
      </c>
      <c r="B53" s="12">
        <v>185</v>
      </c>
    </row>
    <row r="54" spans="1:7" x14ac:dyDescent="0.25">
      <c r="A54" s="12" t="s">
        <v>71</v>
      </c>
      <c r="B54" s="12">
        <v>10</v>
      </c>
    </row>
    <row r="55" spans="1:7" x14ac:dyDescent="0.25">
      <c r="A55" s="12" t="s">
        <v>199</v>
      </c>
      <c r="B55" s="12">
        <v>243</v>
      </c>
    </row>
    <row r="56" spans="1:7" x14ac:dyDescent="0.25">
      <c r="A56" s="12" t="s">
        <v>77</v>
      </c>
      <c r="B56" s="12">
        <v>48</v>
      </c>
    </row>
    <row r="57" spans="1:7" x14ac:dyDescent="0.25">
      <c r="A57" s="12" t="s">
        <v>200</v>
      </c>
      <c r="B57" s="12">
        <v>986</v>
      </c>
    </row>
    <row r="58" spans="1:7" x14ac:dyDescent="0.25">
      <c r="A58" s="161" t="s">
        <v>188</v>
      </c>
      <c r="B58" s="162">
        <v>58</v>
      </c>
    </row>
    <row r="59" spans="1:7" x14ac:dyDescent="0.25">
      <c r="A59" s="161" t="s">
        <v>194</v>
      </c>
      <c r="B59" s="162">
        <v>2267</v>
      </c>
    </row>
    <row r="60" spans="1:7" ht="15.75" thickBot="1" x14ac:dyDescent="0.3">
      <c r="A60" s="164"/>
      <c r="B60" s="140">
        <f>SUM(B39:B59)</f>
        <v>10852</v>
      </c>
    </row>
    <row r="65" spans="1:2" x14ac:dyDescent="0.25">
      <c r="A65" s="12" t="s">
        <v>78</v>
      </c>
      <c r="B65" s="12">
        <v>11</v>
      </c>
    </row>
    <row r="66" spans="1:2" x14ac:dyDescent="0.25">
      <c r="A66" s="12" t="s">
        <v>69</v>
      </c>
      <c r="B66" s="12">
        <v>10</v>
      </c>
    </row>
    <row r="67" spans="1:2" x14ac:dyDescent="0.25">
      <c r="A67" s="12" t="s">
        <v>204</v>
      </c>
      <c r="B67" s="12">
        <v>3</v>
      </c>
    </row>
    <row r="68" spans="1:2" x14ac:dyDescent="0.25">
      <c r="A68" s="12" t="s">
        <v>55</v>
      </c>
      <c r="B68" s="12">
        <v>1321</v>
      </c>
    </row>
    <row r="69" spans="1:2" x14ac:dyDescent="0.25">
      <c r="A69" s="12" t="s">
        <v>51</v>
      </c>
      <c r="B69" s="12">
        <v>922</v>
      </c>
    </row>
    <row r="70" spans="1:2" x14ac:dyDescent="0.25">
      <c r="A70" s="165" t="s">
        <v>2</v>
      </c>
      <c r="B70" s="166">
        <f>SUM(B65:B69)</f>
        <v>2267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25</vt:i4>
      </vt:variant>
    </vt:vector>
  </HeadingPairs>
  <TitlesOfParts>
    <vt:vector size="25" baseType="lpstr">
      <vt:lpstr>Dades anuals per hores</vt:lpstr>
      <vt:lpstr>per hores i tipus cues</vt:lpstr>
      <vt:lpstr>Comparativa tipus cues</vt:lpstr>
      <vt:lpstr>per mesos i cues</vt:lpstr>
      <vt:lpstr>Trucades ateses</vt:lpstr>
      <vt:lpstr>Tipus atenció telefònica</vt:lpstr>
      <vt:lpstr>Dades CCenter</vt:lpstr>
      <vt:lpstr>per tràmits i departaments</vt:lpstr>
      <vt:lpstr>tipus tràmit</vt:lpstr>
      <vt:lpstr>ASocial i Habitatge</vt:lpstr>
      <vt:lpstr>Via Oberta</vt:lpstr>
      <vt:lpstr>Atencions</vt:lpstr>
      <vt:lpstr>compratives</vt:lpstr>
      <vt:lpstr>Seu electrònica</vt:lpstr>
      <vt:lpstr>Telemàtics OAC</vt:lpstr>
      <vt:lpstr>Comparativa Seu electrònica</vt:lpstr>
      <vt:lpstr>Whatsapp</vt:lpstr>
      <vt:lpstr>Comparativa Whatsapp</vt:lpstr>
      <vt:lpstr>Registre </vt:lpstr>
      <vt:lpstr>Registre presencial</vt:lpstr>
      <vt:lpstr>Registre telemàtic</vt:lpstr>
      <vt:lpstr>Dades Registre d'entrada</vt:lpstr>
      <vt:lpstr>Canals d'atenció </vt:lpstr>
      <vt:lpstr>Per Cues</vt:lpstr>
      <vt:lpstr>Dades Acollida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Halimatou Diallo Mares</dc:creator>
  <cp:lastModifiedBy>Domènec Cano Senties</cp:lastModifiedBy>
  <cp:lastPrinted>2023-02-16T15:33:59Z</cp:lastPrinted>
  <dcterms:created xsi:type="dcterms:W3CDTF">2022-01-20T11:27:12Z</dcterms:created>
  <dcterms:modified xsi:type="dcterms:W3CDTF">2023-02-21T12:43:11Z</dcterms:modified>
</cp:coreProperties>
</file>